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543" yWindow="489" windowWidth="16275" windowHeight="10039" activeTab="1"/>
  </bookViews>
  <sheets>
    <sheet name="Rekapitulace stavby" sheetId="1" r:id="rId1"/>
    <sheet name="I.etapa - SO 101 Dopravní..." sheetId="2" r:id="rId2"/>
    <sheet name="I.etapa-VO - SO 401 Veřej..." sheetId="3" r:id="rId3"/>
    <sheet name="I.etapa-VRN - Vedlejší ro..." sheetId="4" r:id="rId4"/>
  </sheets>
  <definedNames>
    <definedName name="_xlnm._FilterDatabase" localSheetId="1" hidden="1">'I.etapa - SO 101 Dopravní...'!$C$138:$K$506</definedName>
    <definedName name="_xlnm._FilterDatabase" localSheetId="2" hidden="1">'I.etapa-VO - SO 401 Veřej...'!$C$121:$K$185</definedName>
    <definedName name="_xlnm._FilterDatabase" localSheetId="3" hidden="1">'I.etapa-VRN - Vedlejší ro...'!$C$125:$K$147</definedName>
    <definedName name="_xlnm.Print_Titles" localSheetId="1">'I.etapa - SO 101 Dopravní...'!$138:$138</definedName>
    <definedName name="_xlnm.Print_Titles" localSheetId="2">'I.etapa-VO - SO 401 Veřej...'!$121:$121</definedName>
    <definedName name="_xlnm.Print_Titles" localSheetId="3">'I.etapa-VRN - Vedlejší ro...'!$125:$125</definedName>
    <definedName name="_xlnm.Print_Titles" localSheetId="0">'Rekapitulace stavby'!$92:$92</definedName>
    <definedName name="_xlnm.Print_Area" localSheetId="1">'I.etapa - SO 101 Dopravní...'!$C$124:$K$506</definedName>
    <definedName name="_xlnm.Print_Area" localSheetId="2">'I.etapa-VO - SO 401 Veřej...'!$C$107:$K$185</definedName>
    <definedName name="_xlnm.Print_Area" localSheetId="3">'I.etapa-VRN - Vedlejší ro...'!$C$111:$K$147</definedName>
    <definedName name="_xlnm.Print_Area" localSheetId="0">'Rekapitulace stavby'!$D$4:$AO$76,'Rekapitulace stavby'!$C$82:$AQ$99</definedName>
  </definedNames>
  <calcPr calcId="124519"/>
</workbook>
</file>

<file path=xl/calcChain.xml><?xml version="1.0" encoding="utf-8"?>
<calcChain xmlns="http://schemas.openxmlformats.org/spreadsheetml/2006/main">
  <c r="J39" i="4"/>
  <c r="J38"/>
  <c r="AY98" i="1" s="1"/>
  <c r="J37" i="4"/>
  <c r="AX98" i="1"/>
  <c r="BI147" i="4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T141"/>
  <c r="R142"/>
  <c r="R141"/>
  <c r="P142"/>
  <c r="P141"/>
  <c r="BK142"/>
  <c r="BK141"/>
  <c r="J141" s="1"/>
  <c r="J104" s="1"/>
  <c r="J142"/>
  <c r="BE142" s="1"/>
  <c r="BI140"/>
  <c r="BH140"/>
  <c r="BG140"/>
  <c r="BF140"/>
  <c r="T140"/>
  <c r="R140"/>
  <c r="P140"/>
  <c r="BK140"/>
  <c r="BK138" s="1"/>
  <c r="J138" s="1"/>
  <c r="J103" s="1"/>
  <c r="J140"/>
  <c r="BE140"/>
  <c r="BI139"/>
  <c r="BH139"/>
  <c r="BG139"/>
  <c r="BF139"/>
  <c r="T139"/>
  <c r="T138"/>
  <c r="R139"/>
  <c r="R138" s="1"/>
  <c r="P139"/>
  <c r="P138"/>
  <c r="BK139"/>
  <c r="J139"/>
  <c r="BE139" s="1"/>
  <c r="BI137"/>
  <c r="BH137"/>
  <c r="BG137"/>
  <c r="BF137"/>
  <c r="T137"/>
  <c r="R137"/>
  <c r="R135" s="1"/>
  <c r="P137"/>
  <c r="P135" s="1"/>
  <c r="BK137"/>
  <c r="J137"/>
  <c r="BE137"/>
  <c r="BI136"/>
  <c r="BH136"/>
  <c r="BG136"/>
  <c r="BF136"/>
  <c r="T136"/>
  <c r="T135"/>
  <c r="R136"/>
  <c r="P136"/>
  <c r="BK136"/>
  <c r="BK135"/>
  <c r="J135" s="1"/>
  <c r="J102" s="1"/>
  <c r="J136"/>
  <c r="BE136" s="1"/>
  <c r="BI134"/>
  <c r="BH134"/>
  <c r="BG134"/>
  <c r="BF134"/>
  <c r="T134"/>
  <c r="T132" s="1"/>
  <c r="R134"/>
  <c r="P134"/>
  <c r="BK134"/>
  <c r="J134"/>
  <c r="BE134"/>
  <c r="BI133"/>
  <c r="BH133"/>
  <c r="BG133"/>
  <c r="BF133"/>
  <c r="T133"/>
  <c r="R133"/>
  <c r="R132"/>
  <c r="P133"/>
  <c r="P132"/>
  <c r="BK133"/>
  <c r="BK132"/>
  <c r="J132" s="1"/>
  <c r="J101" s="1"/>
  <c r="J133"/>
  <c r="BE133" s="1"/>
  <c r="BI131"/>
  <c r="BH131"/>
  <c r="BG131"/>
  <c r="BF131"/>
  <c r="J36" s="1"/>
  <c r="AW98" i="1" s="1"/>
  <c r="T131" i="4"/>
  <c r="R131"/>
  <c r="P131"/>
  <c r="BK131"/>
  <c r="J131"/>
  <c r="BE131"/>
  <c r="BI130"/>
  <c r="F39" s="1"/>
  <c r="BD98" i="1" s="1"/>
  <c r="BH130" i="4"/>
  <c r="BG130"/>
  <c r="BF130"/>
  <c r="T130"/>
  <c r="R130"/>
  <c r="P130"/>
  <c r="BK130"/>
  <c r="J130"/>
  <c r="BE130"/>
  <c r="BI129"/>
  <c r="BH129"/>
  <c r="F38" s="1"/>
  <c r="BC98" i="1" s="1"/>
  <c r="BG129" i="4"/>
  <c r="F37"/>
  <c r="BB98" i="1" s="1"/>
  <c r="BF129" i="4"/>
  <c r="F36" s="1"/>
  <c r="BA98" i="1" s="1"/>
  <c r="T129" i="4"/>
  <c r="T128"/>
  <c r="R129"/>
  <c r="R128"/>
  <c r="R127" s="1"/>
  <c r="R126" s="1"/>
  <c r="P129"/>
  <c r="P128"/>
  <c r="P127" s="1"/>
  <c r="P126" s="1"/>
  <c r="AU98" i="1" s="1"/>
  <c r="BK129" i="4"/>
  <c r="BK128" s="1"/>
  <c r="J129"/>
  <c r="BE129" s="1"/>
  <c r="F120"/>
  <c r="E118"/>
  <c r="F91"/>
  <c r="E89"/>
  <c r="J26"/>
  <c r="E26"/>
  <c r="J123" s="1"/>
  <c r="J94"/>
  <c r="J25"/>
  <c r="J23"/>
  <c r="E23"/>
  <c r="J93" s="1"/>
  <c r="J22"/>
  <c r="J20"/>
  <c r="E20"/>
  <c r="F123" s="1"/>
  <c r="J19"/>
  <c r="J17"/>
  <c r="E17"/>
  <c r="F93" s="1"/>
  <c r="F122"/>
  <c r="J16"/>
  <c r="J14"/>
  <c r="J120" s="1"/>
  <c r="J91"/>
  <c r="E7"/>
  <c r="E114"/>
  <c r="E85"/>
  <c r="J39" i="3"/>
  <c r="J38"/>
  <c r="AY97" i="1" s="1"/>
  <c r="J37" i="3"/>
  <c r="AX97" i="1"/>
  <c r="BI185" i="3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 s="1"/>
  <c r="BI183"/>
  <c r="BH183"/>
  <c r="BG183"/>
  <c r="BF183"/>
  <c r="T183"/>
  <c r="R183"/>
  <c r="P183"/>
  <c r="BK183"/>
  <c r="J183"/>
  <c r="BE183" s="1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 s="1"/>
  <c r="BI179"/>
  <c r="BH179"/>
  <c r="BG179"/>
  <c r="BF179"/>
  <c r="T179"/>
  <c r="R179"/>
  <c r="P179"/>
  <c r="BK179"/>
  <c r="J179"/>
  <c r="BE179" s="1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 s="1"/>
  <c r="BI175"/>
  <c r="BH175"/>
  <c r="BG175"/>
  <c r="BF175"/>
  <c r="T175"/>
  <c r="R175"/>
  <c r="P175"/>
  <c r="BK175"/>
  <c r="J175"/>
  <c r="BE175" s="1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 s="1"/>
  <c r="BI171"/>
  <c r="BH171"/>
  <c r="BG171"/>
  <c r="BF171"/>
  <c r="T171"/>
  <c r="R171"/>
  <c r="P171"/>
  <c r="BK171"/>
  <c r="J171"/>
  <c r="BE171" s="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 s="1"/>
  <c r="BI167"/>
  <c r="BH167"/>
  <c r="BG167"/>
  <c r="BF167"/>
  <c r="T167"/>
  <c r="R167"/>
  <c r="P167"/>
  <c r="BK167"/>
  <c r="J167"/>
  <c r="BE167" s="1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 s="1"/>
  <c r="BI163"/>
  <c r="BH163"/>
  <c r="BG163"/>
  <c r="BF163"/>
  <c r="T163"/>
  <c r="R163"/>
  <c r="P163"/>
  <c r="BK163"/>
  <c r="J163"/>
  <c r="BE163" s="1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 s="1"/>
  <c r="BI159"/>
  <c r="BH159"/>
  <c r="BG159"/>
  <c r="BF159"/>
  <c r="T159"/>
  <c r="R159"/>
  <c r="P159"/>
  <c r="BK159"/>
  <c r="J159"/>
  <c r="BE159" s="1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 s="1"/>
  <c r="BI155"/>
  <c r="BH155"/>
  <c r="BG155"/>
  <c r="BF155"/>
  <c r="T155"/>
  <c r="R155"/>
  <c r="P155"/>
  <c r="BK155"/>
  <c r="J155"/>
  <c r="BE155" s="1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 s="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 s="1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 s="1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 s="1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 s="1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 s="1"/>
  <c r="BI130"/>
  <c r="BH130"/>
  <c r="BG130"/>
  <c r="BF130"/>
  <c r="T130"/>
  <c r="R130"/>
  <c r="P130"/>
  <c r="BK130"/>
  <c r="J130"/>
  <c r="BE130"/>
  <c r="BI129"/>
  <c r="BH129"/>
  <c r="BG129"/>
  <c r="BF129"/>
  <c r="T129"/>
  <c r="T124" s="1"/>
  <c r="T123" s="1"/>
  <c r="T122" s="1"/>
  <c r="R129"/>
  <c r="P129"/>
  <c r="BK129"/>
  <c r="J129"/>
  <c r="BE129"/>
  <c r="BI128"/>
  <c r="BH128"/>
  <c r="BG128"/>
  <c r="F37" s="1"/>
  <c r="BB97" i="1" s="1"/>
  <c r="BF128" i="3"/>
  <c r="T128"/>
  <c r="R128"/>
  <c r="P128"/>
  <c r="BK128"/>
  <c r="J128"/>
  <c r="BE128"/>
  <c r="BI127"/>
  <c r="F39" s="1"/>
  <c r="BD97" i="1" s="1"/>
  <c r="BH127" i="3"/>
  <c r="BG127"/>
  <c r="BF127"/>
  <c r="T127"/>
  <c r="R127"/>
  <c r="R124" s="1"/>
  <c r="R123" s="1"/>
  <c r="R122" s="1"/>
  <c r="P127"/>
  <c r="BK127"/>
  <c r="J127"/>
  <c r="BE127" s="1"/>
  <c r="BI126"/>
  <c r="BH126"/>
  <c r="BG126"/>
  <c r="BF126"/>
  <c r="T126"/>
  <c r="R126"/>
  <c r="P126"/>
  <c r="P124" s="1"/>
  <c r="P123" s="1"/>
  <c r="P122" s="1"/>
  <c r="AU97" i="1" s="1"/>
  <c r="BK126" i="3"/>
  <c r="J126"/>
  <c r="BE126"/>
  <c r="BI125"/>
  <c r="BH125"/>
  <c r="F38"/>
  <c r="BC97" i="1" s="1"/>
  <c r="BG125" i="3"/>
  <c r="BF125"/>
  <c r="J36" s="1"/>
  <c r="AW97" i="1" s="1"/>
  <c r="F36" i="3"/>
  <c r="BA97" i="1" s="1"/>
  <c r="T125" i="3"/>
  <c r="R125"/>
  <c r="P125"/>
  <c r="BK125"/>
  <c r="BK124"/>
  <c r="J124" s="1"/>
  <c r="J100" s="1"/>
  <c r="J125"/>
  <c r="BE125" s="1"/>
  <c r="F116"/>
  <c r="E114"/>
  <c r="F91"/>
  <c r="E89"/>
  <c r="J26"/>
  <c r="E26"/>
  <c r="J119"/>
  <c r="J94"/>
  <c r="J25"/>
  <c r="J23"/>
  <c r="E23"/>
  <c r="J93" s="1"/>
  <c r="J118"/>
  <c r="J22"/>
  <c r="J20"/>
  <c r="E20"/>
  <c r="F119" s="1"/>
  <c r="F94"/>
  <c r="J19"/>
  <c r="J17"/>
  <c r="E17"/>
  <c r="F118"/>
  <c r="F93"/>
  <c r="J16"/>
  <c r="J14"/>
  <c r="J91" s="1"/>
  <c r="J116"/>
  <c r="E7"/>
  <c r="E85" s="1"/>
  <c r="J39" i="2"/>
  <c r="J38"/>
  <c r="AY96" i="1" s="1"/>
  <c r="J37" i="2"/>
  <c r="AX96" i="1" s="1"/>
  <c r="BI506" i="2"/>
  <c r="BH506"/>
  <c r="BG506"/>
  <c r="BF506"/>
  <c r="T506"/>
  <c r="T505" s="1"/>
  <c r="R506"/>
  <c r="R505" s="1"/>
  <c r="P506"/>
  <c r="P505" s="1"/>
  <c r="BK506"/>
  <c r="BK505"/>
  <c r="J505" s="1"/>
  <c r="J117" s="1"/>
  <c r="J506"/>
  <c r="BE506"/>
  <c r="BI503"/>
  <c r="BH503"/>
  <c r="BG503"/>
  <c r="BF503"/>
  <c r="T503"/>
  <c r="R503"/>
  <c r="P503"/>
  <c r="BK503"/>
  <c r="J503"/>
  <c r="BE503" s="1"/>
  <c r="BI499"/>
  <c r="BH499"/>
  <c r="BG499"/>
  <c r="BF499"/>
  <c r="T499"/>
  <c r="R499"/>
  <c r="P499"/>
  <c r="BK499"/>
  <c r="J499"/>
  <c r="BE499"/>
  <c r="BI497"/>
  <c r="BH497"/>
  <c r="BG497"/>
  <c r="BF497"/>
  <c r="T497"/>
  <c r="R497"/>
  <c r="P497"/>
  <c r="BK497"/>
  <c r="J497"/>
  <c r="BE497" s="1"/>
  <c r="BI494"/>
  <c r="BH494"/>
  <c r="BG494"/>
  <c r="BF494"/>
  <c r="T494"/>
  <c r="R494"/>
  <c r="P494"/>
  <c r="BK494"/>
  <c r="J494"/>
  <c r="BE494" s="1"/>
  <c r="BI492"/>
  <c r="BH492"/>
  <c r="BG492"/>
  <c r="BF492"/>
  <c r="T492"/>
  <c r="R492"/>
  <c r="P492"/>
  <c r="BK492"/>
  <c r="J492"/>
  <c r="BE492" s="1"/>
  <c r="BI489"/>
  <c r="BH489"/>
  <c r="BG489"/>
  <c r="BF489"/>
  <c r="T489"/>
  <c r="R489"/>
  <c r="P489"/>
  <c r="BK489"/>
  <c r="J489"/>
  <c r="BE489"/>
  <c r="BI487"/>
  <c r="BH487"/>
  <c r="BG487"/>
  <c r="BF487"/>
  <c r="T487"/>
  <c r="T486" s="1"/>
  <c r="R487"/>
  <c r="R486"/>
  <c r="P487"/>
  <c r="P486" s="1"/>
  <c r="BK487"/>
  <c r="BK486" s="1"/>
  <c r="J486" s="1"/>
  <c r="J116" s="1"/>
  <c r="J487"/>
  <c r="BE487"/>
  <c r="BI484"/>
  <c r="BH484"/>
  <c r="BG484"/>
  <c r="BF484"/>
  <c r="T484"/>
  <c r="R484"/>
  <c r="P484"/>
  <c r="BK484"/>
  <c r="J484"/>
  <c r="BE484" s="1"/>
  <c r="BI482"/>
  <c r="BH482"/>
  <c r="BG482"/>
  <c r="BF482"/>
  <c r="T482"/>
  <c r="R482"/>
  <c r="P482"/>
  <c r="BK482"/>
  <c r="J482"/>
  <c r="BE482" s="1"/>
  <c r="BI480"/>
  <c r="BH480"/>
  <c r="BG480"/>
  <c r="BF480"/>
  <c r="T480"/>
  <c r="R480"/>
  <c r="P480"/>
  <c r="BK480"/>
  <c r="J480"/>
  <c r="BE480" s="1"/>
  <c r="BI478"/>
  <c r="BH478"/>
  <c r="BG478"/>
  <c r="BF478"/>
  <c r="T478"/>
  <c r="R478"/>
  <c r="P478"/>
  <c r="BK478"/>
  <c r="J478"/>
  <c r="BE478"/>
  <c r="BI476"/>
  <c r="BH476"/>
  <c r="BG476"/>
  <c r="BF476"/>
  <c r="T476"/>
  <c r="R476"/>
  <c r="P476"/>
  <c r="BK476"/>
  <c r="J476"/>
  <c r="BE476" s="1"/>
  <c r="BI474"/>
  <c r="BH474"/>
  <c r="BG474"/>
  <c r="BF474"/>
  <c r="T474"/>
  <c r="R474"/>
  <c r="P474"/>
  <c r="BK474"/>
  <c r="J474"/>
  <c r="BE474" s="1"/>
  <c r="BI472"/>
  <c r="BH472"/>
  <c r="BG472"/>
  <c r="BF472"/>
  <c r="T472"/>
  <c r="R472"/>
  <c r="P472"/>
  <c r="BK472"/>
  <c r="J472"/>
  <c r="BE472" s="1"/>
  <c r="BI470"/>
  <c r="BH470"/>
  <c r="BG470"/>
  <c r="BF470"/>
  <c r="T470"/>
  <c r="R470"/>
  <c r="P470"/>
  <c r="BK470"/>
  <c r="J470"/>
  <c r="BE470"/>
  <c r="BI468"/>
  <c r="BH468"/>
  <c r="BG468"/>
  <c r="BF468"/>
  <c r="T468"/>
  <c r="R468"/>
  <c r="P468"/>
  <c r="BK468"/>
  <c r="J468"/>
  <c r="BE468" s="1"/>
  <c r="BI465"/>
  <c r="BH465"/>
  <c r="BG465"/>
  <c r="BF465"/>
  <c r="T465"/>
  <c r="R465"/>
  <c r="P465"/>
  <c r="BK465"/>
  <c r="J465"/>
  <c r="BE465" s="1"/>
  <c r="BI462"/>
  <c r="BH462"/>
  <c r="BG462"/>
  <c r="BF462"/>
  <c r="T462"/>
  <c r="T461" s="1"/>
  <c r="R462"/>
  <c r="R461" s="1"/>
  <c r="P462"/>
  <c r="P461" s="1"/>
  <c r="BK462"/>
  <c r="BK461"/>
  <c r="J461" s="1"/>
  <c r="J115" s="1"/>
  <c r="J462"/>
  <c r="BE462"/>
  <c r="BI459"/>
  <c r="BH459"/>
  <c r="BG459"/>
  <c r="BF459"/>
  <c r="T459"/>
  <c r="R459"/>
  <c r="P459"/>
  <c r="BK459"/>
  <c r="J459"/>
  <c r="BE459" s="1"/>
  <c r="BI457"/>
  <c r="BH457"/>
  <c r="BG457"/>
  <c r="BF457"/>
  <c r="T457"/>
  <c r="R457"/>
  <c r="P457"/>
  <c r="BK457"/>
  <c r="J457"/>
  <c r="BE457"/>
  <c r="BI455"/>
  <c r="BH455"/>
  <c r="BG455"/>
  <c r="BF455"/>
  <c r="T455"/>
  <c r="R455"/>
  <c r="P455"/>
  <c r="BK455"/>
  <c r="J455"/>
  <c r="BE455"/>
  <c r="BI454"/>
  <c r="BH454"/>
  <c r="BG454"/>
  <c r="BF454"/>
  <c r="T454"/>
  <c r="R454"/>
  <c r="P454"/>
  <c r="BK454"/>
  <c r="J454"/>
  <c r="BE454" s="1"/>
  <c r="BI453"/>
  <c r="BH453"/>
  <c r="BG453"/>
  <c r="BF453"/>
  <c r="T453"/>
  <c r="R453"/>
  <c r="P453"/>
  <c r="BK453"/>
  <c r="J453"/>
  <c r="BE453" s="1"/>
  <c r="BI451"/>
  <c r="BH451"/>
  <c r="BG451"/>
  <c r="BF451"/>
  <c r="T451"/>
  <c r="R451"/>
  <c r="P451"/>
  <c r="BK451"/>
  <c r="J451"/>
  <c r="BE451"/>
  <c r="BI449"/>
  <c r="BH449"/>
  <c r="BG449"/>
  <c r="BF449"/>
  <c r="T449"/>
  <c r="R449"/>
  <c r="P449"/>
  <c r="BK449"/>
  <c r="J449"/>
  <c r="BE449"/>
  <c r="BI448"/>
  <c r="BH448"/>
  <c r="BG448"/>
  <c r="BF448"/>
  <c r="T448"/>
  <c r="R448"/>
  <c r="P448"/>
  <c r="BK448"/>
  <c r="J448"/>
  <c r="BE448" s="1"/>
  <c r="BI447"/>
  <c r="BH447"/>
  <c r="BG447"/>
  <c r="BF447"/>
  <c r="T447"/>
  <c r="R447"/>
  <c r="P447"/>
  <c r="BK447"/>
  <c r="J447"/>
  <c r="BE447" s="1"/>
  <c r="BI446"/>
  <c r="BH446"/>
  <c r="BG446"/>
  <c r="BF446"/>
  <c r="T446"/>
  <c r="R446"/>
  <c r="P446"/>
  <c r="BK446"/>
  <c r="J446"/>
  <c r="BE446"/>
  <c r="BI445"/>
  <c r="BH445"/>
  <c r="BG445"/>
  <c r="BF445"/>
  <c r="T445"/>
  <c r="R445"/>
  <c r="P445"/>
  <c r="BK445"/>
  <c r="J445"/>
  <c r="BE445"/>
  <c r="BI444"/>
  <c r="BH444"/>
  <c r="BG444"/>
  <c r="BF444"/>
  <c r="T444"/>
  <c r="R444"/>
  <c r="P444"/>
  <c r="BK444"/>
  <c r="J444"/>
  <c r="BE444"/>
  <c r="BI443"/>
  <c r="BH443"/>
  <c r="BG443"/>
  <c r="BF443"/>
  <c r="T443"/>
  <c r="R443"/>
  <c r="P443"/>
  <c r="BK443"/>
  <c r="J443"/>
  <c r="BE443" s="1"/>
  <c r="BI442"/>
  <c r="BH442"/>
  <c r="BG442"/>
  <c r="BF442"/>
  <c r="T442"/>
  <c r="R442"/>
  <c r="P442"/>
  <c r="BK442"/>
  <c r="J442"/>
  <c r="BE442"/>
  <c r="BI441"/>
  <c r="BH441"/>
  <c r="BG441"/>
  <c r="BF441"/>
  <c r="T441"/>
  <c r="T435" s="1"/>
  <c r="R441"/>
  <c r="P441"/>
  <c r="BK441"/>
  <c r="J441"/>
  <c r="BE441"/>
  <c r="BI439"/>
  <c r="BH439"/>
  <c r="BG439"/>
  <c r="BF439"/>
  <c r="T439"/>
  <c r="R439"/>
  <c r="P439"/>
  <c r="BK439"/>
  <c r="J439"/>
  <c r="BE439"/>
  <c r="BI438"/>
  <c r="BH438"/>
  <c r="BG438"/>
  <c r="BF438"/>
  <c r="T438"/>
  <c r="R438"/>
  <c r="P438"/>
  <c r="BK438"/>
  <c r="BK435" s="1"/>
  <c r="J435" s="1"/>
  <c r="J114" s="1"/>
  <c r="J438"/>
  <c r="BE438" s="1"/>
  <c r="BI436"/>
  <c r="BH436"/>
  <c r="BG436"/>
  <c r="BF436"/>
  <c r="T436"/>
  <c r="R436"/>
  <c r="R435" s="1"/>
  <c r="P436"/>
  <c r="P435"/>
  <c r="BK436"/>
  <c r="J436"/>
  <c r="BE436"/>
  <c r="BI434"/>
  <c r="BH434"/>
  <c r="BG434"/>
  <c r="BF434"/>
  <c r="T434"/>
  <c r="R434"/>
  <c r="P434"/>
  <c r="BK434"/>
  <c r="J434"/>
  <c r="BE434"/>
  <c r="BI433"/>
  <c r="BH433"/>
  <c r="BG433"/>
  <c r="BF433"/>
  <c r="T433"/>
  <c r="R433"/>
  <c r="P433"/>
  <c r="BK433"/>
  <c r="J433"/>
  <c r="BE433"/>
  <c r="BI432"/>
  <c r="BH432"/>
  <c r="BG432"/>
  <c r="BF432"/>
  <c r="T432"/>
  <c r="R432"/>
  <c r="P432"/>
  <c r="BK432"/>
  <c r="J432"/>
  <c r="BE432"/>
  <c r="BI431"/>
  <c r="BH431"/>
  <c r="BG431"/>
  <c r="BF431"/>
  <c r="T431"/>
  <c r="R431"/>
  <c r="P431"/>
  <c r="BK431"/>
  <c r="J431"/>
  <c r="BE431" s="1"/>
  <c r="BI430"/>
  <c r="BH430"/>
  <c r="BG430"/>
  <c r="BF430"/>
  <c r="T430"/>
  <c r="R430"/>
  <c r="P430"/>
  <c r="BK430"/>
  <c r="J430"/>
  <c r="BE430"/>
  <c r="BI429"/>
  <c r="BH429"/>
  <c r="BG429"/>
  <c r="BF429"/>
  <c r="T429"/>
  <c r="R429"/>
  <c r="P429"/>
  <c r="BK429"/>
  <c r="J429"/>
  <c r="BE429"/>
  <c r="BI428"/>
  <c r="BH428"/>
  <c r="BG428"/>
  <c r="BF428"/>
  <c r="T428"/>
  <c r="R428"/>
  <c r="P428"/>
  <c r="BK428"/>
  <c r="J428"/>
  <c r="BE428"/>
  <c r="BI427"/>
  <c r="BH427"/>
  <c r="BG427"/>
  <c r="BF427"/>
  <c r="T427"/>
  <c r="R427"/>
  <c r="P427"/>
  <c r="BK427"/>
  <c r="J427"/>
  <c r="BE427" s="1"/>
  <c r="BI426"/>
  <c r="BH426"/>
  <c r="BG426"/>
  <c r="BF426"/>
  <c r="T426"/>
  <c r="R426"/>
  <c r="P426"/>
  <c r="BK426"/>
  <c r="J426"/>
  <c r="BE426"/>
  <c r="BI425"/>
  <c r="BH425"/>
  <c r="BG425"/>
  <c r="BF425"/>
  <c r="T425"/>
  <c r="R425"/>
  <c r="P425"/>
  <c r="BK425"/>
  <c r="J425"/>
  <c r="BE425"/>
  <c r="BI424"/>
  <c r="BH424"/>
  <c r="BG424"/>
  <c r="BF424"/>
  <c r="T424"/>
  <c r="R424"/>
  <c r="P424"/>
  <c r="BK424"/>
  <c r="J424"/>
  <c r="BE424"/>
  <c r="BI423"/>
  <c r="BH423"/>
  <c r="BG423"/>
  <c r="BF423"/>
  <c r="T423"/>
  <c r="R423"/>
  <c r="P423"/>
  <c r="BK423"/>
  <c r="J423"/>
  <c r="BE423" s="1"/>
  <c r="BI422"/>
  <c r="BH422"/>
  <c r="BG422"/>
  <c r="BF422"/>
  <c r="T422"/>
  <c r="R422"/>
  <c r="P422"/>
  <c r="BK422"/>
  <c r="J422"/>
  <c r="BE422"/>
  <c r="BI421"/>
  <c r="BH421"/>
  <c r="BG421"/>
  <c r="BF421"/>
  <c r="T421"/>
  <c r="R421"/>
  <c r="P421"/>
  <c r="BK421"/>
  <c r="J421"/>
  <c r="BE421"/>
  <c r="BI420"/>
  <c r="BH420"/>
  <c r="BG420"/>
  <c r="BF420"/>
  <c r="T420"/>
  <c r="R420"/>
  <c r="P420"/>
  <c r="BK420"/>
  <c r="J420"/>
  <c r="BE420"/>
  <c r="BI419"/>
  <c r="BH419"/>
  <c r="BG419"/>
  <c r="BF419"/>
  <c r="T419"/>
  <c r="R419"/>
  <c r="P419"/>
  <c r="BK419"/>
  <c r="J419"/>
  <c r="BE419" s="1"/>
  <c r="BI418"/>
  <c r="BH418"/>
  <c r="BG418"/>
  <c r="BF418"/>
  <c r="T418"/>
  <c r="R418"/>
  <c r="P418"/>
  <c r="BK418"/>
  <c r="J418"/>
  <c r="BE418"/>
  <c r="BI417"/>
  <c r="BH417"/>
  <c r="BG417"/>
  <c r="BF417"/>
  <c r="T417"/>
  <c r="R417"/>
  <c r="P417"/>
  <c r="BK417"/>
  <c r="J417"/>
  <c r="BE417"/>
  <c r="BI416"/>
  <c r="BH416"/>
  <c r="BG416"/>
  <c r="BF416"/>
  <c r="T416"/>
  <c r="R416"/>
  <c r="P416"/>
  <c r="BK416"/>
  <c r="J416"/>
  <c r="BE416"/>
  <c r="BI414"/>
  <c r="BH414"/>
  <c r="BG414"/>
  <c r="BF414"/>
  <c r="T414"/>
  <c r="R414"/>
  <c r="P414"/>
  <c r="BK414"/>
  <c r="J414"/>
  <c r="BE414" s="1"/>
  <c r="BI412"/>
  <c r="BH412"/>
  <c r="BG412"/>
  <c r="BF412"/>
  <c r="T412"/>
  <c r="R412"/>
  <c r="P412"/>
  <c r="P410" s="1"/>
  <c r="BK412"/>
  <c r="J412"/>
  <c r="BE412"/>
  <c r="BI411"/>
  <c r="BH411"/>
  <c r="BG411"/>
  <c r="BF411"/>
  <c r="T411"/>
  <c r="T410" s="1"/>
  <c r="R411"/>
  <c r="R410" s="1"/>
  <c r="P411"/>
  <c r="BK411"/>
  <c r="BK410" s="1"/>
  <c r="J411"/>
  <c r="BE411"/>
  <c r="BI407"/>
  <c r="BH407"/>
  <c r="BG407"/>
  <c r="BF407"/>
  <c r="T407"/>
  <c r="R407"/>
  <c r="P407"/>
  <c r="BK407"/>
  <c r="J407"/>
  <c r="BE407"/>
  <c r="BI405"/>
  <c r="BH405"/>
  <c r="BG405"/>
  <c r="BF405"/>
  <c r="T405"/>
  <c r="R405"/>
  <c r="P405"/>
  <c r="BK405"/>
  <c r="J405"/>
  <c r="BE405"/>
  <c r="BI403"/>
  <c r="BH403"/>
  <c r="BG403"/>
  <c r="BF403"/>
  <c r="T403"/>
  <c r="R403"/>
  <c r="P403"/>
  <c r="BK403"/>
  <c r="J403"/>
  <c r="BE403"/>
  <c r="BI401"/>
  <c r="BH401"/>
  <c r="BG401"/>
  <c r="BF401"/>
  <c r="T401"/>
  <c r="R401"/>
  <c r="P401"/>
  <c r="BK401"/>
  <c r="J401"/>
  <c r="BE401" s="1"/>
  <c r="BI400"/>
  <c r="BH400"/>
  <c r="BG400"/>
  <c r="BF400"/>
  <c r="T400"/>
  <c r="R400"/>
  <c r="P400"/>
  <c r="BK400"/>
  <c r="J400"/>
  <c r="BE400"/>
  <c r="BI398"/>
  <c r="BH398"/>
  <c r="BG398"/>
  <c r="BF398"/>
  <c r="T398"/>
  <c r="R398"/>
  <c r="P398"/>
  <c r="BK398"/>
  <c r="J398"/>
  <c r="BE398"/>
  <c r="BI397"/>
  <c r="BH397"/>
  <c r="BG397"/>
  <c r="BF397"/>
  <c r="T397"/>
  <c r="R397"/>
  <c r="P397"/>
  <c r="BK397"/>
  <c r="J397"/>
  <c r="BE397"/>
  <c r="BI395"/>
  <c r="BH395"/>
  <c r="BG395"/>
  <c r="BF395"/>
  <c r="T395"/>
  <c r="R395"/>
  <c r="P395"/>
  <c r="BK395"/>
  <c r="J395"/>
  <c r="BE395" s="1"/>
  <c r="BI394"/>
  <c r="BH394"/>
  <c r="BG394"/>
  <c r="BF394"/>
  <c r="T394"/>
  <c r="R394"/>
  <c r="P394"/>
  <c r="BK394"/>
  <c r="J394"/>
  <c r="BE394"/>
  <c r="BI393"/>
  <c r="BH393"/>
  <c r="BG393"/>
  <c r="BF393"/>
  <c r="T393"/>
  <c r="R393"/>
  <c r="P393"/>
  <c r="BK393"/>
  <c r="J393"/>
  <c r="BE393"/>
  <c r="BI392"/>
  <c r="BH392"/>
  <c r="BG392"/>
  <c r="BF392"/>
  <c r="T392"/>
  <c r="R392"/>
  <c r="P392"/>
  <c r="BK392"/>
  <c r="J392"/>
  <c r="BE392"/>
  <c r="BI390"/>
  <c r="BH390"/>
  <c r="BG390"/>
  <c r="BF390"/>
  <c r="T390"/>
  <c r="R390"/>
  <c r="P390"/>
  <c r="BK390"/>
  <c r="J390"/>
  <c r="BE390" s="1"/>
  <c r="BI388"/>
  <c r="BH388"/>
  <c r="BG388"/>
  <c r="BF388"/>
  <c r="T388"/>
  <c r="R388"/>
  <c r="P388"/>
  <c r="BK388"/>
  <c r="J388"/>
  <c r="BE388"/>
  <c r="BI386"/>
  <c r="BH386"/>
  <c r="BG386"/>
  <c r="BF386"/>
  <c r="T386"/>
  <c r="T380" s="1"/>
  <c r="R386"/>
  <c r="P386"/>
  <c r="BK386"/>
  <c r="J386"/>
  <c r="BE386"/>
  <c r="BI384"/>
  <c r="BH384"/>
  <c r="BG384"/>
  <c r="BF384"/>
  <c r="T384"/>
  <c r="R384"/>
  <c r="R380" s="1"/>
  <c r="P384"/>
  <c r="BK384"/>
  <c r="J384"/>
  <c r="BE384"/>
  <c r="BI381"/>
  <c r="BH381"/>
  <c r="BG381"/>
  <c r="BF381"/>
  <c r="T381"/>
  <c r="R381"/>
  <c r="P381"/>
  <c r="P380" s="1"/>
  <c r="BK381"/>
  <c r="BK380"/>
  <c r="J380" s="1"/>
  <c r="J111" s="1"/>
  <c r="J381"/>
  <c r="BE381" s="1"/>
  <c r="BI378"/>
  <c r="BH378"/>
  <c r="BG378"/>
  <c r="BF378"/>
  <c r="T378"/>
  <c r="R378"/>
  <c r="P378"/>
  <c r="BK378"/>
  <c r="J378"/>
  <c r="BE378" s="1"/>
  <c r="BI376"/>
  <c r="BH376"/>
  <c r="BG376"/>
  <c r="BF376"/>
  <c r="T376"/>
  <c r="R376"/>
  <c r="P376"/>
  <c r="BK376"/>
  <c r="J376"/>
  <c r="BE376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70"/>
  <c r="BH370"/>
  <c r="BG370"/>
  <c r="BF370"/>
  <c r="T370"/>
  <c r="R370"/>
  <c r="P370"/>
  <c r="BK370"/>
  <c r="J370"/>
  <c r="BE370" s="1"/>
  <c r="BI368"/>
  <c r="BH368"/>
  <c r="BG368"/>
  <c r="BF368"/>
  <c r="T368"/>
  <c r="R368"/>
  <c r="P368"/>
  <c r="BK368"/>
  <c r="J368"/>
  <c r="BE368"/>
  <c r="BI367"/>
  <c r="BH367"/>
  <c r="BG367"/>
  <c r="BF367"/>
  <c r="T367"/>
  <c r="R367"/>
  <c r="P367"/>
  <c r="BK367"/>
  <c r="J367"/>
  <c r="BE367"/>
  <c r="BI365"/>
  <c r="BH365"/>
  <c r="BG365"/>
  <c r="BF365"/>
  <c r="T365"/>
  <c r="R365"/>
  <c r="P365"/>
  <c r="BK365"/>
  <c r="J365"/>
  <c r="BE365"/>
  <c r="BI364"/>
  <c r="BH364"/>
  <c r="BG364"/>
  <c r="BF364"/>
  <c r="T364"/>
  <c r="R364"/>
  <c r="P364"/>
  <c r="BK364"/>
  <c r="J364"/>
  <c r="BE364" s="1"/>
  <c r="BI362"/>
  <c r="BH362"/>
  <c r="BG362"/>
  <c r="BF362"/>
  <c r="T362"/>
  <c r="R362"/>
  <c r="P362"/>
  <c r="BK362"/>
  <c r="J362"/>
  <c r="BE362"/>
  <c r="BI361"/>
  <c r="BH361"/>
  <c r="BG361"/>
  <c r="BF361"/>
  <c r="T361"/>
  <c r="R361"/>
  <c r="P361"/>
  <c r="BK361"/>
  <c r="J361"/>
  <c r="BE361"/>
  <c r="BI360"/>
  <c r="BH360"/>
  <c r="BG360"/>
  <c r="BF360"/>
  <c r="T360"/>
  <c r="R360"/>
  <c r="P360"/>
  <c r="BK360"/>
  <c r="J360"/>
  <c r="BE360"/>
  <c r="BI359"/>
  <c r="BH359"/>
  <c r="BG359"/>
  <c r="BF359"/>
  <c r="T359"/>
  <c r="R359"/>
  <c r="P359"/>
  <c r="BK359"/>
  <c r="J359"/>
  <c r="BE359"/>
  <c r="BI358"/>
  <c r="BH358"/>
  <c r="BG358"/>
  <c r="BF358"/>
  <c r="T358"/>
  <c r="R358"/>
  <c r="P358"/>
  <c r="BK358"/>
  <c r="J358"/>
  <c r="BE358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48"/>
  <c r="BH348"/>
  <c r="BG348"/>
  <c r="BF348"/>
  <c r="T348"/>
  <c r="R348"/>
  <c r="P348"/>
  <c r="BK348"/>
  <c r="J348"/>
  <c r="BE348"/>
  <c r="BI347"/>
  <c r="BH347"/>
  <c r="BG347"/>
  <c r="BF347"/>
  <c r="T347"/>
  <c r="R347"/>
  <c r="P347"/>
  <c r="BK347"/>
  <c r="J347"/>
  <c r="BE347"/>
  <c r="BI346"/>
  <c r="BH346"/>
  <c r="BG346"/>
  <c r="BF346"/>
  <c r="T346"/>
  <c r="R346"/>
  <c r="P346"/>
  <c r="BK346"/>
  <c r="J346"/>
  <c r="BE346"/>
  <c r="BI345"/>
  <c r="BH345"/>
  <c r="BG345"/>
  <c r="BF345"/>
  <c r="T345"/>
  <c r="R345"/>
  <c r="P345"/>
  <c r="BK345"/>
  <c r="J345"/>
  <c r="BE345"/>
  <c r="BI343"/>
  <c r="BH343"/>
  <c r="BG343"/>
  <c r="BF343"/>
  <c r="T343"/>
  <c r="R343"/>
  <c r="P343"/>
  <c r="BK343"/>
  <c r="J343"/>
  <c r="BE343"/>
  <c r="BI341"/>
  <c r="BH341"/>
  <c r="BG341"/>
  <c r="BF341"/>
  <c r="T341"/>
  <c r="R341"/>
  <c r="P341"/>
  <c r="BK341"/>
  <c r="J341"/>
  <c r="BE341"/>
  <c r="BI339"/>
  <c r="BH339"/>
  <c r="BG339"/>
  <c r="BF339"/>
  <c r="T339"/>
  <c r="R339"/>
  <c r="P339"/>
  <c r="BK339"/>
  <c r="J339"/>
  <c r="BE339"/>
  <c r="BI337"/>
  <c r="BH337"/>
  <c r="BG337"/>
  <c r="BF337"/>
  <c r="T337"/>
  <c r="R337"/>
  <c r="P337"/>
  <c r="BK337"/>
  <c r="J337"/>
  <c r="BE337"/>
  <c r="BI335"/>
  <c r="BH335"/>
  <c r="BG335"/>
  <c r="BF335"/>
  <c r="T335"/>
  <c r="R335"/>
  <c r="P335"/>
  <c r="BK335"/>
  <c r="J335"/>
  <c r="BE335"/>
  <c r="BI334"/>
  <c r="BH334"/>
  <c r="BG334"/>
  <c r="BF334"/>
  <c r="T334"/>
  <c r="R334"/>
  <c r="P334"/>
  <c r="BK334"/>
  <c r="J334"/>
  <c r="BE334"/>
  <c r="BI333"/>
  <c r="BH333"/>
  <c r="BG333"/>
  <c r="BF333"/>
  <c r="T333"/>
  <c r="R333"/>
  <c r="P333"/>
  <c r="BK333"/>
  <c r="J333"/>
  <c r="BE333"/>
  <c r="BI332"/>
  <c r="BH332"/>
  <c r="BG332"/>
  <c r="BF332"/>
  <c r="T332"/>
  <c r="R332"/>
  <c r="R329" s="1"/>
  <c r="P332"/>
  <c r="BK332"/>
  <c r="J332"/>
  <c r="BE332"/>
  <c r="BI331"/>
  <c r="BH331"/>
  <c r="BG331"/>
  <c r="BF331"/>
  <c r="T331"/>
  <c r="R331"/>
  <c r="P331"/>
  <c r="BK331"/>
  <c r="BK329" s="1"/>
  <c r="J329" s="1"/>
  <c r="J110" s="1"/>
  <c r="J331"/>
  <c r="BE331"/>
  <c r="BI330"/>
  <c r="BH330"/>
  <c r="BG330"/>
  <c r="BF330"/>
  <c r="T330"/>
  <c r="T329"/>
  <c r="R330"/>
  <c r="P330"/>
  <c r="P329"/>
  <c r="BK330"/>
  <c r="J330"/>
  <c r="BE330" s="1"/>
  <c r="BI328"/>
  <c r="BH328"/>
  <c r="BG328"/>
  <c r="BF328"/>
  <c r="T328"/>
  <c r="R328"/>
  <c r="P328"/>
  <c r="BK328"/>
  <c r="J328"/>
  <c r="BE328"/>
  <c r="BI327"/>
  <c r="BH327"/>
  <c r="BG327"/>
  <c r="BF327"/>
  <c r="T327"/>
  <c r="R327"/>
  <c r="P327"/>
  <c r="BK327"/>
  <c r="J327"/>
  <c r="BE327"/>
  <c r="BI326"/>
  <c r="BH326"/>
  <c r="BG326"/>
  <c r="BF326"/>
  <c r="T326"/>
  <c r="R326"/>
  <c r="P326"/>
  <c r="BK326"/>
  <c r="J326"/>
  <c r="BE326"/>
  <c r="BI324"/>
  <c r="BH324"/>
  <c r="BG324"/>
  <c r="BF324"/>
  <c r="T324"/>
  <c r="R324"/>
  <c r="P324"/>
  <c r="BK324"/>
  <c r="J324"/>
  <c r="BE324"/>
  <c r="BI323"/>
  <c r="BH323"/>
  <c r="BG323"/>
  <c r="BF323"/>
  <c r="T323"/>
  <c r="R323"/>
  <c r="P323"/>
  <c r="BK323"/>
  <c r="J323"/>
  <c r="BE323"/>
  <c r="BI322"/>
  <c r="BH322"/>
  <c r="BG322"/>
  <c r="BF322"/>
  <c r="T322"/>
  <c r="R322"/>
  <c r="P322"/>
  <c r="BK322"/>
  <c r="BK315" s="1"/>
  <c r="J315" s="1"/>
  <c r="J109" s="1"/>
  <c r="J322"/>
  <c r="BE322"/>
  <c r="BI320"/>
  <c r="BH320"/>
  <c r="BG320"/>
  <c r="BF320"/>
  <c r="T320"/>
  <c r="R320"/>
  <c r="P320"/>
  <c r="BK320"/>
  <c r="J320"/>
  <c r="BE320"/>
  <c r="BI319"/>
  <c r="BH319"/>
  <c r="BG319"/>
  <c r="BF319"/>
  <c r="T319"/>
  <c r="R319"/>
  <c r="P319"/>
  <c r="BK319"/>
  <c r="J319"/>
  <c r="BE319"/>
  <c r="BI318"/>
  <c r="BH318"/>
  <c r="BG318"/>
  <c r="BF318"/>
  <c r="T318"/>
  <c r="R318"/>
  <c r="P318"/>
  <c r="BK318"/>
  <c r="J318"/>
  <c r="BE318"/>
  <c r="BI316"/>
  <c r="BH316"/>
  <c r="BG316"/>
  <c r="BF316"/>
  <c r="T316"/>
  <c r="T315"/>
  <c r="R316"/>
  <c r="R315"/>
  <c r="P316"/>
  <c r="P315"/>
  <c r="BK316"/>
  <c r="J316"/>
  <c r="BE316" s="1"/>
  <c r="BI313"/>
  <c r="BH313"/>
  <c r="BG313"/>
  <c r="BF313"/>
  <c r="T313"/>
  <c r="R313"/>
  <c r="P313"/>
  <c r="BK313"/>
  <c r="BK305" s="1"/>
  <c r="J305" s="1"/>
  <c r="J108" s="1"/>
  <c r="J313"/>
  <c r="BE313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7"/>
  <c r="BH307"/>
  <c r="BG307"/>
  <c r="BF307"/>
  <c r="T307"/>
  <c r="R307"/>
  <c r="P307"/>
  <c r="BK307"/>
  <c r="J307"/>
  <c r="BE307"/>
  <c r="BI306"/>
  <c r="BH306"/>
  <c r="BG306"/>
  <c r="BF306"/>
  <c r="T306"/>
  <c r="T305"/>
  <c r="R306"/>
  <c r="R305"/>
  <c r="P306"/>
  <c r="P305"/>
  <c r="BK306"/>
  <c r="J306"/>
  <c r="BE306" s="1"/>
  <c r="BI303"/>
  <c r="BH303"/>
  <c r="BG303"/>
  <c r="BF303"/>
  <c r="T303"/>
  <c r="R303"/>
  <c r="P303"/>
  <c r="BK303"/>
  <c r="J303"/>
  <c r="BE303"/>
  <c r="BI302"/>
  <c r="BH302"/>
  <c r="BG302"/>
  <c r="BF302"/>
  <c r="T302"/>
  <c r="R302"/>
  <c r="R296" s="1"/>
  <c r="P302"/>
  <c r="BK302"/>
  <c r="J302"/>
  <c r="BE302"/>
  <c r="BI301"/>
  <c r="BH301"/>
  <c r="BG301"/>
  <c r="BF301"/>
  <c r="T301"/>
  <c r="R301"/>
  <c r="P301"/>
  <c r="BK301"/>
  <c r="J301"/>
  <c r="BE301"/>
  <c r="BI300"/>
  <c r="BH300"/>
  <c r="BG300"/>
  <c r="BF300"/>
  <c r="T300"/>
  <c r="R300"/>
  <c r="P300"/>
  <c r="BK300"/>
  <c r="J300"/>
  <c r="BE300"/>
  <c r="BI299"/>
  <c r="BH299"/>
  <c r="BG299"/>
  <c r="BF299"/>
  <c r="T299"/>
  <c r="R299"/>
  <c r="P299"/>
  <c r="BK299"/>
  <c r="BK296" s="1"/>
  <c r="J296" s="1"/>
  <c r="J107" s="1"/>
  <c r="J299"/>
  <c r="BE299"/>
  <c r="BI297"/>
  <c r="BH297"/>
  <c r="BG297"/>
  <c r="BF297"/>
  <c r="T297"/>
  <c r="T296"/>
  <c r="R297"/>
  <c r="P297"/>
  <c r="P296"/>
  <c r="BK297"/>
  <c r="J297"/>
  <c r="BE297" s="1"/>
  <c r="BI294"/>
  <c r="BH294"/>
  <c r="BG294"/>
  <c r="BF294"/>
  <c r="T294"/>
  <c r="R294"/>
  <c r="P294"/>
  <c r="BK294"/>
  <c r="J294"/>
  <c r="BE294"/>
  <c r="BI292"/>
  <c r="BH292"/>
  <c r="BG292"/>
  <c r="BF292"/>
  <c r="T292"/>
  <c r="R292"/>
  <c r="P292"/>
  <c r="BK292"/>
  <c r="J292"/>
  <c r="BE292"/>
  <c r="BI290"/>
  <c r="BH290"/>
  <c r="BG290"/>
  <c r="BF290"/>
  <c r="T290"/>
  <c r="R290"/>
  <c r="P290"/>
  <c r="BK290"/>
  <c r="J290"/>
  <c r="BE290"/>
  <c r="BI288"/>
  <c r="BH288"/>
  <c r="BG288"/>
  <c r="BF288"/>
  <c r="T288"/>
  <c r="T287"/>
  <c r="R288"/>
  <c r="R287"/>
  <c r="P288"/>
  <c r="P287"/>
  <c r="BK288"/>
  <c r="BK287"/>
  <c r="J287" s="1"/>
  <c r="J106" s="1"/>
  <c r="J288"/>
  <c r="BE288" s="1"/>
  <c r="BI285"/>
  <c r="BH285"/>
  <c r="BG285"/>
  <c r="BF285"/>
  <c r="T285"/>
  <c r="R285"/>
  <c r="P285"/>
  <c r="BK285"/>
  <c r="J285"/>
  <c r="BE285"/>
  <c r="BI283"/>
  <c r="BH283"/>
  <c r="BG283"/>
  <c r="BF283"/>
  <c r="T283"/>
  <c r="R283"/>
  <c r="P283"/>
  <c r="BK283"/>
  <c r="J283"/>
  <c r="BE283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5"/>
  <c r="BH275"/>
  <c r="BG275"/>
  <c r="BF275"/>
  <c r="T275"/>
  <c r="R275"/>
  <c r="R272" s="1"/>
  <c r="P275"/>
  <c r="BK275"/>
  <c r="J275"/>
  <c r="BE275"/>
  <c r="BI273"/>
  <c r="BH273"/>
  <c r="BG273"/>
  <c r="BF273"/>
  <c r="T273"/>
  <c r="T272"/>
  <c r="R273"/>
  <c r="P273"/>
  <c r="P272"/>
  <c r="BK273"/>
  <c r="BK272"/>
  <c r="J272" s="1"/>
  <c r="J105" s="1"/>
  <c r="J273"/>
  <c r="BE273" s="1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2"/>
  <c r="BH262"/>
  <c r="BG262"/>
  <c r="BF262"/>
  <c r="T262"/>
  <c r="R262"/>
  <c r="R258" s="1"/>
  <c r="P262"/>
  <c r="BK262"/>
  <c r="J262"/>
  <c r="BE262"/>
  <c r="BI261"/>
  <c r="BH261"/>
  <c r="BG261"/>
  <c r="BF261"/>
  <c r="T261"/>
  <c r="R261"/>
  <c r="P261"/>
  <c r="BK261"/>
  <c r="BK258" s="1"/>
  <c r="J258" s="1"/>
  <c r="J104" s="1"/>
  <c r="J261"/>
  <c r="BE261"/>
  <c r="BI259"/>
  <c r="BH259"/>
  <c r="BG259"/>
  <c r="BF259"/>
  <c r="T259"/>
  <c r="T258"/>
  <c r="R259"/>
  <c r="P259"/>
  <c r="P258"/>
  <c r="BK259"/>
  <c r="J259"/>
  <c r="BE259" s="1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0"/>
  <c r="BH250"/>
  <c r="BG250"/>
  <c r="BF250"/>
  <c r="T250"/>
  <c r="R250"/>
  <c r="R240" s="1"/>
  <c r="P250"/>
  <c r="BK250"/>
  <c r="J250"/>
  <c r="BE250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3"/>
  <c r="BH243"/>
  <c r="BG243"/>
  <c r="BF243"/>
  <c r="T243"/>
  <c r="R243"/>
  <c r="P243"/>
  <c r="BK243"/>
  <c r="BK240" s="1"/>
  <c r="J240" s="1"/>
  <c r="J103" s="1"/>
  <c r="J243"/>
  <c r="BE243"/>
  <c r="BI241"/>
  <c r="BH241"/>
  <c r="BG241"/>
  <c r="BF241"/>
  <c r="T241"/>
  <c r="T240"/>
  <c r="R241"/>
  <c r="P241"/>
  <c r="P240"/>
  <c r="BK241"/>
  <c r="J241"/>
  <c r="BE241" s="1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2"/>
  <c r="BH222"/>
  <c r="BG222"/>
  <c r="BF222"/>
  <c r="T222"/>
  <c r="R222"/>
  <c r="R219" s="1"/>
  <c r="P222"/>
  <c r="BK222"/>
  <c r="J222"/>
  <c r="BE222"/>
  <c r="BI220"/>
  <c r="BH220"/>
  <c r="BG220"/>
  <c r="BF220"/>
  <c r="T220"/>
  <c r="T219"/>
  <c r="R220"/>
  <c r="P220"/>
  <c r="P219"/>
  <c r="BK220"/>
  <c r="BK219"/>
  <c r="J219" s="1"/>
  <c r="J102" s="1"/>
  <c r="J220"/>
  <c r="BE220" s="1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0"/>
  <c r="BH210"/>
  <c r="BG210"/>
  <c r="BF210"/>
  <c r="T210"/>
  <c r="R210"/>
  <c r="R201" s="1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BK201" s="1"/>
  <c r="J201" s="1"/>
  <c r="J101" s="1"/>
  <c r="J204"/>
  <c r="BE204"/>
  <c r="BI202"/>
  <c r="BH202"/>
  <c r="BG202"/>
  <c r="BF202"/>
  <c r="T202"/>
  <c r="T201"/>
  <c r="R202"/>
  <c r="P202"/>
  <c r="P201"/>
  <c r="BK202"/>
  <c r="J202"/>
  <c r="BE202" s="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73"/>
  <c r="BH173"/>
  <c r="BG173"/>
  <c r="BF173"/>
  <c r="T173"/>
  <c r="R173"/>
  <c r="P173"/>
  <c r="BK173"/>
  <c r="J173"/>
  <c r="BE173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6"/>
  <c r="BH146"/>
  <c r="BG146"/>
  <c r="BF146"/>
  <c r="T146"/>
  <c r="R146"/>
  <c r="R141" s="1"/>
  <c r="P146"/>
  <c r="BK146"/>
  <c r="J146"/>
  <c r="BE146"/>
  <c r="BI145"/>
  <c r="BH145"/>
  <c r="BG145"/>
  <c r="BF145"/>
  <c r="T145"/>
  <c r="R145"/>
  <c r="P145"/>
  <c r="BK145"/>
  <c r="J145"/>
  <c r="BE145"/>
  <c r="BI142"/>
  <c r="F39"/>
  <c r="BD96" i="1" s="1"/>
  <c r="BD95" s="1"/>
  <c r="BD94" s="1"/>
  <c r="W33" s="1"/>
  <c r="BH142" i="2"/>
  <c r="F38" s="1"/>
  <c r="BC96" i="1" s="1"/>
  <c r="BG142" i="2"/>
  <c r="F37"/>
  <c r="BB96" i="1" s="1"/>
  <c r="BB95" s="1"/>
  <c r="BF142" i="2"/>
  <c r="J36" s="1"/>
  <c r="AW96" i="1" s="1"/>
  <c r="T142" i="2"/>
  <c r="T141"/>
  <c r="R142"/>
  <c r="P142"/>
  <c r="P141"/>
  <c r="BK142"/>
  <c r="BK141" s="1"/>
  <c r="J142"/>
  <c r="BE142" s="1"/>
  <c r="F133"/>
  <c r="E131"/>
  <c r="F91"/>
  <c r="E89"/>
  <c r="J26"/>
  <c r="E26"/>
  <c r="J136" s="1"/>
  <c r="J94"/>
  <c r="J25"/>
  <c r="J23"/>
  <c r="E23"/>
  <c r="J93" s="1"/>
  <c r="J135"/>
  <c r="J22"/>
  <c r="J20"/>
  <c r="E20"/>
  <c r="F136" s="1"/>
  <c r="F94"/>
  <c r="J19"/>
  <c r="J17"/>
  <c r="E17"/>
  <c r="F93" s="1"/>
  <c r="F135"/>
  <c r="J16"/>
  <c r="J14"/>
  <c r="J91" s="1"/>
  <c r="J133"/>
  <c r="E7"/>
  <c r="E127" s="1"/>
  <c r="AS95" i="1"/>
  <c r="AS94" s="1"/>
  <c r="L90"/>
  <c r="AM90"/>
  <c r="AM89"/>
  <c r="L89"/>
  <c r="AM87"/>
  <c r="L87"/>
  <c r="L85"/>
  <c r="L84"/>
  <c r="BK127" i="4" l="1"/>
  <c r="J128"/>
  <c r="J100" s="1"/>
  <c r="F35" i="3"/>
  <c r="AZ97" i="1" s="1"/>
  <c r="J35" i="3"/>
  <c r="AV97" i="1" s="1"/>
  <c r="AT97" s="1"/>
  <c r="F35" i="4"/>
  <c r="AZ98" i="1" s="1"/>
  <c r="J35" i="4"/>
  <c r="AV98" i="1" s="1"/>
  <c r="AT98" s="1"/>
  <c r="P140" i="2"/>
  <c r="P139" s="1"/>
  <c r="AU96" i="1" s="1"/>
  <c r="AU95" s="1"/>
  <c r="AU94" s="1"/>
  <c r="BC95"/>
  <c r="T409" i="2"/>
  <c r="T140" s="1"/>
  <c r="T139" s="1"/>
  <c r="P409"/>
  <c r="J141"/>
  <c r="J100" s="1"/>
  <c r="R409"/>
  <c r="R140" s="1"/>
  <c r="R139" s="1"/>
  <c r="T127" i="4"/>
  <c r="T126" s="1"/>
  <c r="J35" i="2"/>
  <c r="AV96" i="1" s="1"/>
  <c r="AT96" s="1"/>
  <c r="F35" i="2"/>
  <c r="AZ96" i="1" s="1"/>
  <c r="AZ95" s="1"/>
  <c r="AX95"/>
  <c r="BB94"/>
  <c r="BK409" i="2"/>
  <c r="J409" s="1"/>
  <c r="J112" s="1"/>
  <c r="J410"/>
  <c r="J113" s="1"/>
  <c r="BK123" i="3"/>
  <c r="F94" i="4"/>
  <c r="E85" i="2"/>
  <c r="F36"/>
  <c r="BA96" i="1" s="1"/>
  <c r="BA95" s="1"/>
  <c r="J122" i="4"/>
  <c r="E110" i="3"/>
  <c r="BK126" i="4" l="1"/>
  <c r="J126" s="1"/>
  <c r="J127"/>
  <c r="J99" s="1"/>
  <c r="AY95" i="1"/>
  <c r="BC94"/>
  <c r="AV95"/>
  <c r="AT95" s="1"/>
  <c r="AZ94"/>
  <c r="W31"/>
  <c r="AX94"/>
  <c r="BK122" i="3"/>
  <c r="J122" s="1"/>
  <c r="J123"/>
  <c r="J99" s="1"/>
  <c r="BA94" i="1"/>
  <c r="AW95"/>
  <c r="BK140" i="2"/>
  <c r="J32" i="3" l="1"/>
  <c r="J98"/>
  <c r="J32" i="4"/>
  <c r="J98"/>
  <c r="W30" i="1"/>
  <c r="AW94"/>
  <c r="AK30" s="1"/>
  <c r="W32"/>
  <c r="AY94"/>
  <c r="BK139" i="2"/>
  <c r="J139" s="1"/>
  <c r="J140"/>
  <c r="J99" s="1"/>
  <c r="W29" i="1"/>
  <c r="AV94"/>
  <c r="J98" i="2" l="1"/>
  <c r="J32"/>
  <c r="AG97" i="1"/>
  <c r="AN97" s="1"/>
  <c r="J41" i="3"/>
  <c r="AG98" i="1"/>
  <c r="AN98" s="1"/>
  <c r="J41" i="4"/>
  <c r="AT94" i="1"/>
  <c r="AK29"/>
  <c r="J41" i="2" l="1"/>
  <c r="AG96" i="1"/>
  <c r="AG95" l="1"/>
  <c r="AN96"/>
  <c r="AG94" l="1"/>
  <c r="AN95"/>
  <c r="AN94" l="1"/>
  <c r="AK26"/>
  <c r="AK35" s="1"/>
</calcChain>
</file>

<file path=xl/sharedStrings.xml><?xml version="1.0" encoding="utf-8"?>
<sst xmlns="http://schemas.openxmlformats.org/spreadsheetml/2006/main" count="6146" uniqueCount="1274">
  <si>
    <t>Export Komplet</t>
  </si>
  <si>
    <t/>
  </si>
  <si>
    <t>2.0</t>
  </si>
  <si>
    <t>ZAMOK</t>
  </si>
  <si>
    <t>False</t>
  </si>
  <si>
    <t>{08f0358f-aaec-4d50-8516-9eed7d4d18b4}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</si>
  <si>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</si>
  <si>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</si>
  <si>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</si>
  <si>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</si>
  <si>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</si>
  <si>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</si>
  <si>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</si>
  <si>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</si>
  <si>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2018s05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</si>
  <si>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</si>
  <si>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</si>
  <si>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NYMBURK - REGENERACE PANELOVÉHO SÍDLIŠTĚ JANKOVICE</t>
  </si>
  <si>
    <t>KSO:</t>
  </si>
  <si>
    <t>CC-CZ:</t>
  </si>
  <si>
    <t>Místo:</t>
  </si>
  <si>
    <t xml:space="preserve"> </t>
  </si>
  <si>
    <t>Datum:</t>
  </si>
  <si>
    <t>30. 9. 2019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</si>
  <si>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</si>
  <si>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</si>
  <si>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</si>
  <si>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</si>
  <si>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</si>
  <si>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</si>
  <si>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</si>
  <si>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</si>
  <si>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</si>
  <si>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</si>
  <si>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</si>
  <si>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</si>
  <si>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</si>
  <si>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</si>
  <si>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</si>
  <si>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</si>
  <si>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</si>
  <si>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</si>
  <si>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</si>
  <si>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</si>
  <si>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</si>
  <si>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</si>
  <si>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</si>
  <si>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</si>
  <si>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</si>
  <si>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</si>
  <si>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</si>
  <si>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</si>
  <si>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</si>
  <si>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</si>
  <si>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</si>
  <si>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</si>
  <si>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</si>
  <si>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</si>
  <si>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</si>
  <si>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</si>
  <si>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</si>
  <si>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</si>
  <si>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</si>
  <si>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</si>
  <si>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</si>
  <si>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</si>
  <si>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</si>
  <si>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</si>
  <si>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</si>
  <si>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</si>
  <si>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</si>
  <si>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</si>
  <si>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</si>
  <si>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</si>
  <si>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</si>
  <si>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</si>
  <si>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</si>
  <si>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I</t>
  </si>
  <si>
    <t>I.etapa</t>
  </si>
  <si>
    <t>STA</t>
  </si>
  <si>
    <t>1</t>
  </si>
  <si>
    <t>{4e59270c-ada1-45a2-af6e-09439d217e8c}</t>
  </si>
  <si>
    <t>2</t>
  </si>
  <si>
    <t>/</t>
  </si>
  <si>
    <t>SO 101 Dopravní plochy - I.etapa</t>
  </si>
  <si>
    <t>Soupis</t>
  </si>
  <si>
    <t>{6ce9cb0d-c814-4c6e-b3b1-d4cf46c37ace}</t>
  </si>
  <si>
    <t>I.etapa-VO</t>
  </si>
  <si>
    <t>SO 401 Veřejné osvětlení - I.etapa</t>
  </si>
  <si>
    <t>{88701d04-2b75-4a78-b7d0-ecf5c0e2f358}</t>
  </si>
  <si>
    <t>I.etapa-VRN</t>
  </si>
  <si>
    <t>Vedlejší rozpočtové náklady - I.etapa</t>
  </si>
  <si>
    <t>{a80af504-21be-4da2-863d-3f26eb69b042}</t>
  </si>
  <si>
    <t>vvp</t>
  </si>
  <si>
    <t>výkop výměna podloží</t>
  </si>
  <si>
    <t>930</t>
  </si>
  <si>
    <t>plvp</t>
  </si>
  <si>
    <t>plocha výměny podloží</t>
  </si>
  <si>
    <t>3100</t>
  </si>
  <si>
    <t>KRYCÍ LIST SOUPISU PRACÍ</t>
  </si>
  <si>
    <t>ok</t>
  </si>
  <si>
    <t>odpad kamenivo</t>
  </si>
  <si>
    <t>1211,65</t>
  </si>
  <si>
    <t>oaf</t>
  </si>
  <si>
    <t>odpad asfalt-frézovaný</t>
  </si>
  <si>
    <t>258,56</t>
  </si>
  <si>
    <t>ob</t>
  </si>
  <si>
    <t>odpad beton</t>
  </si>
  <si>
    <t>2830,67</t>
  </si>
  <si>
    <t>oa</t>
  </si>
  <si>
    <t>odpad asfalt</t>
  </si>
  <si>
    <t>486,2</t>
  </si>
  <si>
    <t>Objekt:</t>
  </si>
  <si>
    <t>plochach</t>
  </si>
  <si>
    <t>plocha chodníků</t>
  </si>
  <si>
    <t>2453</t>
  </si>
  <si>
    <t>I - I.etapa</t>
  </si>
  <si>
    <t>plochazch</t>
  </si>
  <si>
    <t>plocha zesíleného chodníku</t>
  </si>
  <si>
    <t>373</t>
  </si>
  <si>
    <t>Soupis:</t>
  </si>
  <si>
    <t>pnp</t>
  </si>
  <si>
    <t>požární nástupní plochy pro zatravnění</t>
  </si>
  <si>
    <t>245</t>
  </si>
  <si>
    <t>I.etapa - SO 101 Dopravní plochy - I.etapa</t>
  </si>
  <si>
    <t>psu</t>
  </si>
  <si>
    <t>plocha sadových úprav</t>
  </si>
  <si>
    <t>2480</t>
  </si>
  <si>
    <t>plochakeř</t>
  </si>
  <si>
    <t>plocha pro nízké keře</t>
  </si>
  <si>
    <t>150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</si>
  <si>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</si>
  <si>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</si>
  <si>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</si>
  <si>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</si>
  <si>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</si>
  <si>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</si>
  <si>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</si>
  <si>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1-1 - Případná výměna podloží</t>
  </si>
  <si>
    <t xml:space="preserve">    5-2 - Konstrukce B - parkovací plochy</t>
  </si>
  <si>
    <t xml:space="preserve">    5-3 - Konstrukce C - chodníky, plochy u kontejnerů</t>
  </si>
  <si>
    <t xml:space="preserve">    5-5 - Konstrukce E - zesílený chodník</t>
  </si>
  <si>
    <t xml:space="preserve">    5-6 - Konstrukce F - retardéry a zvýšené plochy</t>
  </si>
  <si>
    <t xml:space="preserve">    5-6-1 - Konstrukce F1 - dlážděné komunikace</t>
  </si>
  <si>
    <t xml:space="preserve">    5-7 - Konstrukce G - živičný chodník</t>
  </si>
  <si>
    <t xml:space="preserve">    5-8 - Konstrukce I - zatravněné požární plochy</t>
  </si>
  <si>
    <t xml:space="preserve">    8 - Trubní vedení</t>
  </si>
  <si>
    <t xml:space="preserve">    9 - Ostatní konstrukce a práce-bourání</t>
  </si>
  <si>
    <t xml:space="preserve">    9-1 - Mobiliář</t>
  </si>
  <si>
    <t xml:space="preserve">    9-2 - Terénní a sadové úpravy</t>
  </si>
  <si>
    <t xml:space="preserve">      9-2-1 - Odstranění </t>
  </si>
  <si>
    <t xml:space="preserve">      9-2-2 - Výsadby</t>
  </si>
  <si>
    <t xml:space="preserve">      9-2-3 - KTÚ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</si>
  <si>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</si>
  <si>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</si>
  <si>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</si>
  <si>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</si>
  <si>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</si>
  <si>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</si>
  <si>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</si>
  <si>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</si>
  <si>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</si>
  <si>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</si>
  <si>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</si>
  <si>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</si>
  <si>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</si>
  <si>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</si>
  <si>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</si>
  <si>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</si>
  <si>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</si>
  <si>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</si>
  <si>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</si>
  <si>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</si>
  <si>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113106142</t>
  </si>
  <si>
    <t>Rozebrání dlažeb z betonových nebo kamenných dlaždic komunikací pro pěší strojně pl přes 50 m2</t>
  </si>
  <si>
    <t>m2</t>
  </si>
  <si>
    <t>CS ÚRS 2019 01</t>
  </si>
  <si>
    <t>4</t>
  </si>
  <si>
    <t>733927904</t>
  </si>
  <si>
    <t>VV</t>
  </si>
  <si>
    <t>160+120</t>
  </si>
  <si>
    <t>Jankova+Sad II</t>
  </si>
  <si>
    <t>113107322</t>
  </si>
  <si>
    <t>Odstranění podkladu z kameniva drceného tl 200 mm strojně pl do 50 m2</t>
  </si>
  <si>
    <t>-1878761845</t>
  </si>
  <si>
    <t>3</t>
  </si>
  <si>
    <t>113107163</t>
  </si>
  <si>
    <t>Odstranění podkladu z kameniva drceného tl 300 mm strojně pl přes 50 do 200 m2</t>
  </si>
  <si>
    <t>601830600</t>
  </si>
  <si>
    <t>(193+262)+300+160+(115+15)</t>
  </si>
  <si>
    <t>113107172</t>
  </si>
  <si>
    <t>Odstranění podkladu z betonu prostého tl 300 mm strojně pl přes 50 do 200 m2</t>
  </si>
  <si>
    <t>969958723</t>
  </si>
  <si>
    <t>SadI-Jankova-Růžová-SadII-SadIII-Jasm         - bourání komunikací</t>
  </si>
  <si>
    <t>5</t>
  </si>
  <si>
    <t>113107182</t>
  </si>
  <si>
    <t>Odstranění podkladu živičného tl 100 mm strojně pl přes 50 do 200 m2</t>
  </si>
  <si>
    <t>-210830662</t>
  </si>
  <si>
    <t>živičné chodníky</t>
  </si>
  <si>
    <t>(136+289)+95+(95+105)+(290+305)+35+860</t>
  </si>
  <si>
    <t>6</t>
  </si>
  <si>
    <t>113107171</t>
  </si>
  <si>
    <t>Odstranění podkladu z betonu prostého tl 150 mm strojně pl přes 50 do 200 m2</t>
  </si>
  <si>
    <t>-1469144629</t>
  </si>
  <si>
    <t>7</t>
  </si>
  <si>
    <t>113107321</t>
  </si>
  <si>
    <t>Odstranění podkladu z kameniva drceného tl 100 mm strojně pl do 50 m2</t>
  </si>
  <si>
    <t>1605058099</t>
  </si>
  <si>
    <t>8</t>
  </si>
  <si>
    <t>113107232</t>
  </si>
  <si>
    <t>Odstranění podkladu z betonu prostého tl 300 mm strojně pl přes 200 m2</t>
  </si>
  <si>
    <t>-412974068</t>
  </si>
  <si>
    <t>bourání bet. chodníků</t>
  </si>
  <si>
    <t>(600+220)+90+0+(22+103)+(190+85)+(51+120+75+37+130+8+4)</t>
  </si>
  <si>
    <t>9</t>
  </si>
  <si>
    <t>113107221</t>
  </si>
  <si>
    <t>Odstranění podkladu z kameniva drceného tl 100 mm strojně pl přes 200 m2</t>
  </si>
  <si>
    <t>1115281359</t>
  </si>
  <si>
    <t>10</t>
  </si>
  <si>
    <t>113154123</t>
  </si>
  <si>
    <t>Frézování živičného krytu tl 50 mm pruh š 1 m pl do 500 m2 bez překážek v trase</t>
  </si>
  <si>
    <t>60545288</t>
  </si>
  <si>
    <t>475+115+180+505</t>
  </si>
  <si>
    <t>(193+262)+0+160+(115+15)</t>
  </si>
  <si>
    <t>SadI-Jankova-Růžová-SadII</t>
  </si>
  <si>
    <t>Součet</t>
  </si>
  <si>
    <t>11</t>
  </si>
  <si>
    <t>113155123</t>
  </si>
  <si>
    <t>Frézování betonového krytu tl 50 mm pruh š 1 m pl do 500 m2 bez překážek v trase</t>
  </si>
  <si>
    <t>-664194783</t>
  </si>
  <si>
    <t>12</t>
  </si>
  <si>
    <t>113202111</t>
  </si>
  <si>
    <t>Vytrhání obrub krajníků obrubníků stojatých</t>
  </si>
  <si>
    <t>m</t>
  </si>
  <si>
    <t>722038743</t>
  </si>
  <si>
    <t>(116+98)+(45+47)+(27+34)+(97+100)</t>
  </si>
  <si>
    <t>13</t>
  </si>
  <si>
    <t>113204111</t>
  </si>
  <si>
    <t>Vytrhání obrub záhonových</t>
  </si>
  <si>
    <t>909140268</t>
  </si>
  <si>
    <t>(38+23+38+9+10+10+25+23+46+23+38+25+35+51+42+25+22+119)+42</t>
  </si>
  <si>
    <t>(23+28+24)+(41+33+37+38+52+46+32+22)+(22+19+27+60+20)</t>
  </si>
  <si>
    <t>101+92+266+65+115+15+14+18+18+45+22+12+9+7+13</t>
  </si>
  <si>
    <t>14</t>
  </si>
  <si>
    <t>122201101</t>
  </si>
  <si>
    <t>Odkopávky a prokopávky nezapažené v hornině tř. 3 objem do 100 m3</t>
  </si>
  <si>
    <t>m3</t>
  </si>
  <si>
    <t>989013281</t>
  </si>
  <si>
    <t>(82+32+55+67+10+57+27+27+23+46+24)*0,3+5</t>
  </si>
  <si>
    <t>(165*0,5)+(100*0,5+50*0,3)</t>
  </si>
  <si>
    <t>(94+60+4+4+88+20+34+81)*0,3+120*0,2</t>
  </si>
  <si>
    <t>460*0,5</t>
  </si>
  <si>
    <t>(115+115+27+71+34+11+26)*0,4</t>
  </si>
  <si>
    <t>93,4</t>
  </si>
  <si>
    <t>odkopávky pro chodníky, komunikace a požární plochy+rezerva10%</t>
  </si>
  <si>
    <t>132201101</t>
  </si>
  <si>
    <t>Hloubení rýh š do 600 mm v hornině tř. 3 objemu do 100 m3</t>
  </si>
  <si>
    <t>-1241551749</t>
  </si>
  <si>
    <t>výkopy pro přípojky vpustí</t>
  </si>
  <si>
    <t>(3+2+6+13+2+4+2+2+3+3+7+3)*0,6*1,2+4</t>
  </si>
  <si>
    <t>16</t>
  </si>
  <si>
    <t>132201201</t>
  </si>
  <si>
    <t>Hloubení rýh š do 2000 mm v hornině tř. 3 objemu do 100 m3</t>
  </si>
  <si>
    <t>446747836</t>
  </si>
  <si>
    <t>((25+20)+(5+5)+(20+46+20+17)+(31+22))*0,8+1,2</t>
  </si>
  <si>
    <t>zasakovací prostory pod parkovacíma plochama</t>
  </si>
  <si>
    <t>17</t>
  </si>
  <si>
    <t>162701105</t>
  </si>
  <si>
    <t>Vodorovné přemístění do 10000 m výkopku/sypaniny z horniny tř. 1 až 4</t>
  </si>
  <si>
    <t>-1461166445</t>
  </si>
  <si>
    <t>910+40+170</t>
  </si>
  <si>
    <t>18</t>
  </si>
  <si>
    <t>171201201</t>
  </si>
  <si>
    <t>Uložení sypaniny na skládky</t>
  </si>
  <si>
    <t>1784474747</t>
  </si>
  <si>
    <t>19</t>
  </si>
  <si>
    <t>171201211</t>
  </si>
  <si>
    <t>Poplatek za uložení stavebního odpadu - zeminy a kameniva na skládce</t>
  </si>
  <si>
    <t>t</t>
  </si>
  <si>
    <t>573614957</t>
  </si>
  <si>
    <t>1120*1,8</t>
  </si>
  <si>
    <t>20</t>
  </si>
  <si>
    <t>174101101</t>
  </si>
  <si>
    <t>Zásyp jam, šachet rýh nebo kolem objektů sypaninou se zhutněním</t>
  </si>
  <si>
    <t>897271400</t>
  </si>
  <si>
    <t>50*0,6*0,9</t>
  </si>
  <si>
    <t>175151101</t>
  </si>
  <si>
    <t>Obsypání potrubí strojně sypaninou bez prohození, uloženou do 3 m</t>
  </si>
  <si>
    <t>-816322934</t>
  </si>
  <si>
    <t>50*0,6*0,2</t>
  </si>
  <si>
    <t>22</t>
  </si>
  <si>
    <t>M</t>
  </si>
  <si>
    <t>58331200</t>
  </si>
  <si>
    <t>štěrkopísek netříděný zásypový</t>
  </si>
  <si>
    <t>339331814</t>
  </si>
  <si>
    <t>6*2 'Přepočtené koeficientem množství</t>
  </si>
  <si>
    <t>23</t>
  </si>
  <si>
    <t>181102302</t>
  </si>
  <si>
    <t>Úprava pláně v zářezech se zhutněním</t>
  </si>
  <si>
    <t>818554365</t>
  </si>
  <si>
    <t>1905+2605+465+175+555+1420+270</t>
  </si>
  <si>
    <t>1-1</t>
  </si>
  <si>
    <t>Případná výměna podloží</t>
  </si>
  <si>
    <t>24</t>
  </si>
  <si>
    <t>122201102</t>
  </si>
  <si>
    <t>Odkopávky a prokopávky nezapažené v hornině tř. 3 objem do 1000 m3</t>
  </si>
  <si>
    <t>1035270472</t>
  </si>
  <si>
    <t>plvp*0,3</t>
  </si>
  <si>
    <t>25</t>
  </si>
  <si>
    <t>-2028305169</t>
  </si>
  <si>
    <t>26</t>
  </si>
  <si>
    <t>766577948</t>
  </si>
  <si>
    <t>27</t>
  </si>
  <si>
    <t>1586176173</t>
  </si>
  <si>
    <t>vvp*1,8</t>
  </si>
  <si>
    <t>28</t>
  </si>
  <si>
    <t>1042597345</t>
  </si>
  <si>
    <t>parkoviště + prověř doplnění komunikací + živičné chodníky</t>
  </si>
  <si>
    <t>1905+465+175+555</t>
  </si>
  <si>
    <t>29</t>
  </si>
  <si>
    <t>564831111</t>
  </si>
  <si>
    <t>Podklad ze štěrkodrtě ŠD tl 100 mm</t>
  </si>
  <si>
    <t>-995960267</t>
  </si>
  <si>
    <t>30</t>
  </si>
  <si>
    <t>564861111</t>
  </si>
  <si>
    <t>Podklad ze štěrkodrtě ŠD tl 200 mm</t>
  </si>
  <si>
    <t>-1792975048</t>
  </si>
  <si>
    <t>31</t>
  </si>
  <si>
    <t>919726221</t>
  </si>
  <si>
    <t>Geotextilie pro vyztužení, separaci a filtraci tkaná z polyesteru podélná/příčná pevnost 100/50 kN/m</t>
  </si>
  <si>
    <t>-500450816</t>
  </si>
  <si>
    <t>plvp*1,1</t>
  </si>
  <si>
    <t>5-2</t>
  </si>
  <si>
    <t>Konstrukce B - parkovací plochy</t>
  </si>
  <si>
    <t>32</t>
  </si>
  <si>
    <t>564851111</t>
  </si>
  <si>
    <t>Podklad ze štěrkodrtě ŠD tl 150 mm</t>
  </si>
  <si>
    <t>-1100839433</t>
  </si>
  <si>
    <t>1713*5/4,5</t>
  </si>
  <si>
    <t>33</t>
  </si>
  <si>
    <t>564952111</t>
  </si>
  <si>
    <t>Podklad z mechanicky zpevněného kameniva MZK tl 150 mm</t>
  </si>
  <si>
    <t>-275523850</t>
  </si>
  <si>
    <t>34</t>
  </si>
  <si>
    <t>596412212</t>
  </si>
  <si>
    <t>Kladení dlažby z vegetačních tvárnic pozemních komunikací tl 80 mm do 300 m2</t>
  </si>
  <si>
    <t>755328157</t>
  </si>
  <si>
    <t>(190+120+320)+200+150+(95+58+58+203+86)+(135+98)</t>
  </si>
  <si>
    <t>35</t>
  </si>
  <si>
    <t>59245005-1</t>
  </si>
  <si>
    <t>dlažba skladebná betonová 200x100x80mm barevná červená</t>
  </si>
  <si>
    <t>280375807</t>
  </si>
  <si>
    <t>((50+14+6+28+19)*4,4+8*2,8+6*2)*0,1+0,08</t>
  </si>
  <si>
    <t>36</t>
  </si>
  <si>
    <t>59245030-1</t>
  </si>
  <si>
    <t>dlažba skladebná betonová 200x200x80mm přírodní zatraňovací</t>
  </si>
  <si>
    <t>116701136</t>
  </si>
  <si>
    <t>P</t>
  </si>
  <si>
    <t>Poznámka k položce:_x000D_
zatravňovací dlažba čtvercového tvaru, distanční nálisky vymezují spáry o šířce 30 mm</t>
  </si>
  <si>
    <t>((190+120+320)+200+150+(95+58+58+203+86)+(135+98)-55)*1,03</t>
  </si>
  <si>
    <t>37</t>
  </si>
  <si>
    <t>58343810</t>
  </si>
  <si>
    <t>kamenivo drcené hrubé frakce 4/8</t>
  </si>
  <si>
    <t>179099101</t>
  </si>
  <si>
    <t>Poznámka k položce:_x000D_
Pro zásyp vegetačních otvorů</t>
  </si>
  <si>
    <t>(1713)*0,3*0,08*1,9</t>
  </si>
  <si>
    <t>38</t>
  </si>
  <si>
    <t>571908111-1</t>
  </si>
  <si>
    <t>Kryt vymývaným dekoračním kamenivem (kačírkem) tl 100 mm</t>
  </si>
  <si>
    <t>-675198820</t>
  </si>
  <si>
    <t>39</t>
  </si>
  <si>
    <t>919726121</t>
  </si>
  <si>
    <t>Geotextilie pro ochranu, separaci a filtraci netkaná měrná hmotnost do 200 g/m2</t>
  </si>
  <si>
    <t>-1564286596</t>
  </si>
  <si>
    <t>30*1,05</t>
  </si>
  <si>
    <t>40</t>
  </si>
  <si>
    <t>919726122</t>
  </si>
  <si>
    <t>Geotextilie pro ochranu, separaci a filtraci netkaná měrná hmotnost do 300 g/m2</t>
  </si>
  <si>
    <t>1427128786</t>
  </si>
  <si>
    <t>((25+20)+(5+5)+(20+46+20+17)+(31+22))*4</t>
  </si>
  <si>
    <t>41</t>
  </si>
  <si>
    <t>564871-1</t>
  </si>
  <si>
    <t xml:space="preserve">Výplň zasakovacích prostorů štěrkodrtí fr. 32-64   </t>
  </si>
  <si>
    <t>780933897</t>
  </si>
  <si>
    <t>5-3</t>
  </si>
  <si>
    <t>Konstrukce C - chodníky, plochy u kontejnerů</t>
  </si>
  <si>
    <t>42</t>
  </si>
  <si>
    <t>740711545</t>
  </si>
  <si>
    <t>2453+152</t>
  </si>
  <si>
    <t>43</t>
  </si>
  <si>
    <t>596211110</t>
  </si>
  <si>
    <t>Kladení zámkové dlažby komunikací pro pěší tl 60 mm skupiny A pl do 50 m2</t>
  </si>
  <si>
    <t>1895430863</t>
  </si>
  <si>
    <t>(8+4,3+2,3+0,8+10,5+1,1+5)+(1+2,3+6,9)+(13,6+16,1)+(7,1+1,9+2,1+1,2)+(3,3+1,7)-15</t>
  </si>
  <si>
    <t>46+31</t>
  </si>
  <si>
    <t>44</t>
  </si>
  <si>
    <t>59245006</t>
  </si>
  <si>
    <t>dlažba skladebná betonová pro nevidomé 200x100x60mm barevná červená</t>
  </si>
  <si>
    <t>1408794976</t>
  </si>
  <si>
    <t>45</t>
  </si>
  <si>
    <t>59245018</t>
  </si>
  <si>
    <t>dlažba skladebná betonová 200x100x60mm přírodní</t>
  </si>
  <si>
    <t>1093487947</t>
  </si>
  <si>
    <t>77*1,03</t>
  </si>
  <si>
    <t>46</t>
  </si>
  <si>
    <t>596211111</t>
  </si>
  <si>
    <t>Kladení zámkové dlažby komunikací pro pěší tl 60 mm skupiny A pl do 100 m2</t>
  </si>
  <si>
    <t>1932501024</t>
  </si>
  <si>
    <t>((230+105+80+302+113-70)+(190+50+70-30))+(160+120)+15+(155+215+45+210)</t>
  </si>
  <si>
    <t>205+(155+36+42+55)</t>
  </si>
  <si>
    <t>47</t>
  </si>
  <si>
    <t>59245021</t>
  </si>
  <si>
    <t>dlažba skladebná betonová 200x200x60mm přírodní</t>
  </si>
  <si>
    <t>1117510616</t>
  </si>
  <si>
    <t>plochach*0,8*1,03</t>
  </si>
  <si>
    <t>48</t>
  </si>
  <si>
    <t>59245270</t>
  </si>
  <si>
    <t>dlažba skladebná betonová 100x100x60mm barevná hnědá</t>
  </si>
  <si>
    <t>-1915663906</t>
  </si>
  <si>
    <t>plochach*0,2*1,03</t>
  </si>
  <si>
    <t>5-5</t>
  </si>
  <si>
    <t>Konstrukce E - zesílený chodník</t>
  </si>
  <si>
    <t>49</t>
  </si>
  <si>
    <t>-31734538</t>
  </si>
  <si>
    <t>388*3,6/3</t>
  </si>
  <si>
    <t>50</t>
  </si>
  <si>
    <t>567132111</t>
  </si>
  <si>
    <t>Podklad ze směsi stmelené cementem SC C 8/10 (KSC I) tl 160 mm</t>
  </si>
  <si>
    <t>-523273616</t>
  </si>
  <si>
    <t>51</t>
  </si>
  <si>
    <t>596212211</t>
  </si>
  <si>
    <t>Kladení zámkové dlažby pozemních komunikací tl 80 mm skupiny A pl do 100 m2</t>
  </si>
  <si>
    <t>1719838669</t>
  </si>
  <si>
    <t>15 je slepecká dlažba v.8</t>
  </si>
  <si>
    <t>(68+32)+8+(130+95)+40</t>
  </si>
  <si>
    <t>52</t>
  </si>
  <si>
    <t>59245030</t>
  </si>
  <si>
    <t>dlažba skladebná betonová 200x200x80mm přírodní</t>
  </si>
  <si>
    <t>15516735</t>
  </si>
  <si>
    <t>plochazch*0,8*1,03</t>
  </si>
  <si>
    <t>53</t>
  </si>
  <si>
    <t>59245009-2</t>
  </si>
  <si>
    <t>dlažba skladebná betonová 100x100x80mm barevná hnědá</t>
  </si>
  <si>
    <t>-350734417</t>
  </si>
  <si>
    <t>plochazch*0,2*1,03</t>
  </si>
  <si>
    <t>54</t>
  </si>
  <si>
    <t>59245006-1</t>
  </si>
  <si>
    <t>dlažba skladebná betonová pro nevidomé 200x100x80mm barevná červená</t>
  </si>
  <si>
    <t>-210903179</t>
  </si>
  <si>
    <t>5-6</t>
  </si>
  <si>
    <t>Konstrukce F - retardéry a zvýšené plochy</t>
  </si>
  <si>
    <t>55</t>
  </si>
  <si>
    <t>596212210</t>
  </si>
  <si>
    <t>Kladení zámkové dlažby pozemních komunikací tl 80 mm skupiny A pl do 50 m2</t>
  </si>
  <si>
    <t>-1739969104</t>
  </si>
  <si>
    <t>10+5+5+11+6</t>
  </si>
  <si>
    <t>56</t>
  </si>
  <si>
    <t>-959866972</t>
  </si>
  <si>
    <t>37*1,03</t>
  </si>
  <si>
    <t>57</t>
  </si>
  <si>
    <t>-1317427863</t>
  </si>
  <si>
    <t>(80+70)+50+145+115</t>
  </si>
  <si>
    <t>58</t>
  </si>
  <si>
    <t>59245004-3</t>
  </si>
  <si>
    <t xml:space="preserve">dlažba skladebná betonová skladba 3 kamenů (100,200,300)x200x80mm barevná colormix </t>
  </si>
  <si>
    <t>491873417</t>
  </si>
  <si>
    <t>((80+70)+50+145+115)*1,03</t>
  </si>
  <si>
    <t>59</t>
  </si>
  <si>
    <t>598815839</t>
  </si>
  <si>
    <t>135*1,3</t>
  </si>
  <si>
    <t>60</t>
  </si>
  <si>
    <t>567122111</t>
  </si>
  <si>
    <t>Podklad ze směsi stmelené cementem SC C 8/10 (KSC I) tl 120 mm</t>
  </si>
  <si>
    <t>1784116857</t>
  </si>
  <si>
    <t>460+37-135+18</t>
  </si>
  <si>
    <t>61</t>
  </si>
  <si>
    <t>567142111</t>
  </si>
  <si>
    <t>Podklad ze směsi stmelené cementem SC C 8/10 (KSC I) tl 210 mm</t>
  </si>
  <si>
    <t>206619878</t>
  </si>
  <si>
    <t>31+9+65+30</t>
  </si>
  <si>
    <t>5-6-1</t>
  </si>
  <si>
    <t>Konstrukce F1 - dlážděné komunikace</t>
  </si>
  <si>
    <t>62</t>
  </si>
  <si>
    <t>596212212</t>
  </si>
  <si>
    <t>Kladení zámkové dlažby pozemních komunikací tl 80 mm skupiny A pl do 300 m2</t>
  </si>
  <si>
    <t>1997279114</t>
  </si>
  <si>
    <t>390+245+485+180</t>
  </si>
  <si>
    <t>63</t>
  </si>
  <si>
    <t>59245020</t>
  </si>
  <si>
    <t>dlažba skladebná betonová 200x100x80mm přírodní</t>
  </si>
  <si>
    <t>-1667216453</t>
  </si>
  <si>
    <t>1300,000*1,03</t>
  </si>
  <si>
    <t>64</t>
  </si>
  <si>
    <t>-215106053</t>
  </si>
  <si>
    <t>505*1,1</t>
  </si>
  <si>
    <t>65</t>
  </si>
  <si>
    <t>586538366</t>
  </si>
  <si>
    <t>45+235+20+205</t>
  </si>
  <si>
    <t>5-7</t>
  </si>
  <si>
    <t>Konstrukce G - živičný chodník</t>
  </si>
  <si>
    <t>66</t>
  </si>
  <si>
    <t>-1710983918</t>
  </si>
  <si>
    <t>1180*3,6/3</t>
  </si>
  <si>
    <t>67</t>
  </si>
  <si>
    <t>573191111</t>
  </si>
  <si>
    <t>Postřik infiltrační kationaktivní emulzí v množství 1 kg/m2</t>
  </si>
  <si>
    <t>1655665083</t>
  </si>
  <si>
    <t>68</t>
  </si>
  <si>
    <t>573211111</t>
  </si>
  <si>
    <t>Postřik živičný spojovací z asfaltu v množství 0,60 kg/m2</t>
  </si>
  <si>
    <t>-1673515934</t>
  </si>
  <si>
    <t>69</t>
  </si>
  <si>
    <t>565135111</t>
  </si>
  <si>
    <t>Asfaltový beton vrstva podkladní ACP 16 (obalované kamenivo OKS) tl 50 mm š do 3 m</t>
  </si>
  <si>
    <t>-1010175837</t>
  </si>
  <si>
    <t>70</t>
  </si>
  <si>
    <t>597560817</t>
  </si>
  <si>
    <t>71</t>
  </si>
  <si>
    <t>577134111</t>
  </si>
  <si>
    <t>Asfaltový beton vrstva obrusná ACO 11 (ABS) tř. I tl 40 mm š do 3 m z nemodifikovaného asfaltu</t>
  </si>
  <si>
    <t>-55655874</t>
  </si>
  <si>
    <t>+1180</t>
  </si>
  <si>
    <t>5-8</t>
  </si>
  <si>
    <t>Konstrukce I - zatravněné požární plochy</t>
  </si>
  <si>
    <t>72</t>
  </si>
  <si>
    <t>564851114</t>
  </si>
  <si>
    <t>Podklad ze štěrkodrtě ŠD tl 180 mm</t>
  </si>
  <si>
    <t>-568940472</t>
  </si>
  <si>
    <t>73</t>
  </si>
  <si>
    <t>564841111</t>
  </si>
  <si>
    <t>Podklad ze štěrkodrtě ŠD tl 120 mm</t>
  </si>
  <si>
    <t>1495551929</t>
  </si>
  <si>
    <t>245*1,1</t>
  </si>
  <si>
    <t>74</t>
  </si>
  <si>
    <t>593532112</t>
  </si>
  <si>
    <t>Kladení dlažby z plastových vegetačních dlaždic pozemních komunikací se zámkem tl 60 mm pl 100 m2</t>
  </si>
  <si>
    <t>-1339120363</t>
  </si>
  <si>
    <t>40+(70+70+65)</t>
  </si>
  <si>
    <t>75</t>
  </si>
  <si>
    <t>56245141-1</t>
  </si>
  <si>
    <t>dlažba zatravňovací recyklovaný PE nosnost 450 t/m2 500x500x50mm</t>
  </si>
  <si>
    <t>183727413</t>
  </si>
  <si>
    <t>240,196*1,02 'Přepočtené koeficientem množství</t>
  </si>
  <si>
    <t>76</t>
  </si>
  <si>
    <t>10364101</t>
  </si>
  <si>
    <t>zemina pro terénní úpravy -  ornice</t>
  </si>
  <si>
    <t>-452591525</t>
  </si>
  <si>
    <t>245*0,05*1,8</t>
  </si>
  <si>
    <t>Trubní vedení</t>
  </si>
  <si>
    <t>77</t>
  </si>
  <si>
    <t>871353121</t>
  </si>
  <si>
    <t>Montáž kanalizačního potrubí z PVC těsněné gumovým kroužkem otevřený výkop sklon do 20 % DN 200</t>
  </si>
  <si>
    <t>507755741</t>
  </si>
  <si>
    <t>3+2+6+13+2+4+2+2+3+3+7+3</t>
  </si>
  <si>
    <t>78</t>
  </si>
  <si>
    <t>28611136</t>
  </si>
  <si>
    <t>trubka kanalizační PVC DN 200x1000 mm SN4</t>
  </si>
  <si>
    <t>-230462116</t>
  </si>
  <si>
    <t>79</t>
  </si>
  <si>
    <t>89-2</t>
  </si>
  <si>
    <t>napojení vpustí na stávající šachty, a přípojky</t>
  </si>
  <si>
    <t>kus</t>
  </si>
  <si>
    <t>-744187748</t>
  </si>
  <si>
    <t>80</t>
  </si>
  <si>
    <t>89--4</t>
  </si>
  <si>
    <t>zrušení stávajících vpustí, zaslepení přípojek</t>
  </si>
  <si>
    <t>1831619063</t>
  </si>
  <si>
    <t>4+2+2+2+1+4</t>
  </si>
  <si>
    <t>81</t>
  </si>
  <si>
    <t>894411121</t>
  </si>
  <si>
    <t>Zřízení šachet kanalizačních z betonových dílců na potrubí DN nad 200 do 300 dno beton tř. C 25/30</t>
  </si>
  <si>
    <t>-221097386</t>
  </si>
  <si>
    <t>82</t>
  </si>
  <si>
    <t>5923-</t>
  </si>
  <si>
    <t xml:space="preserve">kanalizační šachta betonová v. 1,5m - komletní: dno, skruže, poklop ...   </t>
  </si>
  <si>
    <t>-27835831</t>
  </si>
  <si>
    <t>83</t>
  </si>
  <si>
    <t>895941111</t>
  </si>
  <si>
    <t>Zřízení vpusti kanalizační uliční z betonových dílců typ UV-50 normální</t>
  </si>
  <si>
    <t>1464856498</t>
  </si>
  <si>
    <t>2+2+2+3+2</t>
  </si>
  <si>
    <t>84</t>
  </si>
  <si>
    <t>5922-</t>
  </si>
  <si>
    <t xml:space="preserve">vpusť uliční skruž betonová - komletní: dno, skruže, mříž, koš, rám ...   </t>
  </si>
  <si>
    <t>-2068066770</t>
  </si>
  <si>
    <t>85</t>
  </si>
  <si>
    <t>899331111</t>
  </si>
  <si>
    <t>Výšková úprava uličního vstupu nebo vpusti do 200 mm zvýšením poklopu</t>
  </si>
  <si>
    <t>-318673087</t>
  </si>
  <si>
    <t>86</t>
  </si>
  <si>
    <t>899431111</t>
  </si>
  <si>
    <t>Výšková úprava uličního vstupu nebo vpusti do 200 mm zvýšením krycího hrnce, šoupěte nebo hydrantu</t>
  </si>
  <si>
    <t>670555290</t>
  </si>
  <si>
    <t>Ostatní konstrukce a práce-bourání</t>
  </si>
  <si>
    <t>87</t>
  </si>
  <si>
    <t>91-1-1</t>
  </si>
  <si>
    <t>ochrana stávajících kabelů - ruční odkopání</t>
  </si>
  <si>
    <t>bm</t>
  </si>
  <si>
    <t>-1697676877</t>
  </si>
  <si>
    <t>88</t>
  </si>
  <si>
    <t>91-1-2</t>
  </si>
  <si>
    <t>ochrana stávajících kabelů, položení kabelů do chráničky</t>
  </si>
  <si>
    <t>-1525251796</t>
  </si>
  <si>
    <t>89</t>
  </si>
  <si>
    <t>91-1-3</t>
  </si>
  <si>
    <t>ochrana stávajících kabelů - chráničky</t>
  </si>
  <si>
    <t>-1293868063</t>
  </si>
  <si>
    <t>90</t>
  </si>
  <si>
    <t>91-1-4</t>
  </si>
  <si>
    <t>ochrana stávajících kabelů - zásyp</t>
  </si>
  <si>
    <t>-1049071767</t>
  </si>
  <si>
    <t>91</t>
  </si>
  <si>
    <t>914111111</t>
  </si>
  <si>
    <t>Montáž svislé dopravní značky do velikosti 1 m2 objímkami na sloupek nebo konzolu</t>
  </si>
  <si>
    <t>756195332</t>
  </si>
  <si>
    <t>92</t>
  </si>
  <si>
    <t>40445535</t>
  </si>
  <si>
    <t>značka dopravní svislá retroreflexní fólie tř 1 FeZn-Al rám 500x700mm</t>
  </si>
  <si>
    <t>-1913865480</t>
  </si>
  <si>
    <t>3+2+2+3+2</t>
  </si>
  <si>
    <t>93</t>
  </si>
  <si>
    <t>40445517</t>
  </si>
  <si>
    <t>značka dopravní svislá retroreflexní fólie tř 1 FeZn-Al rám D 700mm</t>
  </si>
  <si>
    <t>-1475089031</t>
  </si>
  <si>
    <t>1+1+0+1+0+0+4</t>
  </si>
  <si>
    <t>94</t>
  </si>
  <si>
    <t>40445512</t>
  </si>
  <si>
    <t>značka dopravní svislá retroreflexní fólie tř 1 FeZn-Al rám 500x500mm</t>
  </si>
  <si>
    <t>708101543</t>
  </si>
  <si>
    <t>3+3+1+6+0+4</t>
  </si>
  <si>
    <t>95</t>
  </si>
  <si>
    <t>40445528-1</t>
  </si>
  <si>
    <t>značka dopravní svislá retroreflexní fólie tř 1 FeZn-Al rám STOP</t>
  </si>
  <si>
    <t>-1255208083</t>
  </si>
  <si>
    <t>1+1</t>
  </si>
  <si>
    <t>96</t>
  </si>
  <si>
    <t>914511112</t>
  </si>
  <si>
    <t>Montáž sloupku dopravních značek délky do 3,5 m s betonovým základem a patkou</t>
  </si>
  <si>
    <t>-318660322</t>
  </si>
  <si>
    <t>5+4+3+5+2+4</t>
  </si>
  <si>
    <t>97</t>
  </si>
  <si>
    <t>40445225</t>
  </si>
  <si>
    <t>sloupek pro dopravní značku Zn D 60mm v 3,5m</t>
  </si>
  <si>
    <t>129319206</t>
  </si>
  <si>
    <t>98</t>
  </si>
  <si>
    <t>40445240</t>
  </si>
  <si>
    <t>patka pro sloupek Al D 60mm</t>
  </si>
  <si>
    <t>612765895</t>
  </si>
  <si>
    <t>99</t>
  </si>
  <si>
    <t>40445253</t>
  </si>
  <si>
    <t>víčko plastové na sloupek D 60mm</t>
  </si>
  <si>
    <t>-233647646</t>
  </si>
  <si>
    <t>100</t>
  </si>
  <si>
    <t>915211112</t>
  </si>
  <si>
    <t>Vodorovné dopravní značení dělící čáry souvislé š 125 mm retroreflexní bílý plast</t>
  </si>
  <si>
    <t>-308452173</t>
  </si>
  <si>
    <t>12*5+62</t>
  </si>
  <si>
    <t>101</t>
  </si>
  <si>
    <t>915231112</t>
  </si>
  <si>
    <t>Vodorovné dopravní značení přechody pro chodce, šipky, symboly retroreflexní bílý plast</t>
  </si>
  <si>
    <t>-233093752</t>
  </si>
  <si>
    <t>3+1+2+2+1</t>
  </si>
  <si>
    <t>102</t>
  </si>
  <si>
    <t>916131213</t>
  </si>
  <si>
    <t>Osazení silničního obrubníku betonového stojatého s boční opěrou do lože z betonu prostého</t>
  </si>
  <si>
    <t>-377664857</t>
  </si>
  <si>
    <t>(45+28+74+20)+(25+20+10)+(37+10)+(10+32+22+23+22+32+20+11)+(12+31+22)</t>
  </si>
  <si>
    <t>+(84+86)+(48+42)+18+(100+108)+88</t>
  </si>
  <si>
    <t>(24+13+19+14)+(10+19+24)+(33+41)+(18+7+6)+12</t>
  </si>
  <si>
    <t>8+7+2+10+4</t>
  </si>
  <si>
    <t>103</t>
  </si>
  <si>
    <t>59217030</t>
  </si>
  <si>
    <t>obrubník betonový silniční přechodový 1000x150x150-250mm</t>
  </si>
  <si>
    <t>1855348751</t>
  </si>
  <si>
    <t>104</t>
  </si>
  <si>
    <t>59217029</t>
  </si>
  <si>
    <t>obrubník betonový silniční nájezdový 1000x150x150mm</t>
  </si>
  <si>
    <t>-1883410501</t>
  </si>
  <si>
    <t>105</t>
  </si>
  <si>
    <t>59217017</t>
  </si>
  <si>
    <t>obrubník betonový chodníkový 1000x100x250mm</t>
  </si>
  <si>
    <t>-311505952</t>
  </si>
  <si>
    <t>106</t>
  </si>
  <si>
    <t>59217031</t>
  </si>
  <si>
    <t>obrubník betonový silniční 1000x150x250mm</t>
  </si>
  <si>
    <t>-2120115749</t>
  </si>
  <si>
    <t>107</t>
  </si>
  <si>
    <t>916231213</t>
  </si>
  <si>
    <t>Osazení chodníkového obrubníku betonového stojatého s boční opěrou do lože z betonu prostého</t>
  </si>
  <si>
    <t>602801623</t>
  </si>
  <si>
    <t>(525+130)+(85+12)+(25+31)+(144+9+97+20)+(100+26)+(890+48+68+42)</t>
  </si>
  <si>
    <t>108</t>
  </si>
  <si>
    <t>59217016</t>
  </si>
  <si>
    <t>obrubník betonový chodníkový 1000x80x250mm</t>
  </si>
  <si>
    <t>1341672560</t>
  </si>
  <si>
    <t>109</t>
  </si>
  <si>
    <t>916371211</t>
  </si>
  <si>
    <t>Osazení skrytého flexibilního zahradního obrubníku plastového jednostranným odkopáním zeminy</t>
  </si>
  <si>
    <t>1404992745</t>
  </si>
  <si>
    <t>110</t>
  </si>
  <si>
    <t>27245186</t>
  </si>
  <si>
    <t>obrubník zahradní z recyklovaného materiálu 25mx250mmx4mm</t>
  </si>
  <si>
    <t>-379424683</t>
  </si>
  <si>
    <t>111</t>
  </si>
  <si>
    <t>919735113</t>
  </si>
  <si>
    <t>Řezání stávajícího živičného krytu hl do 150 mm</t>
  </si>
  <si>
    <t>951438007</t>
  </si>
  <si>
    <t>10+10</t>
  </si>
  <si>
    <t>112</t>
  </si>
  <si>
    <t>919735123</t>
  </si>
  <si>
    <t>Řezání stávajícího betonového krytu hl do 150 mm</t>
  </si>
  <si>
    <t>1524261321</t>
  </si>
  <si>
    <t>(115+100+8*5)+(38+43+6+7+5*4)+(53+6*4)+(121+91+21)</t>
  </si>
  <si>
    <t>113</t>
  </si>
  <si>
    <t>966006132</t>
  </si>
  <si>
    <t>Odstranění značek dopravních nebo orientačních se sloupky s betonovými patkami</t>
  </si>
  <si>
    <t>1142711013</t>
  </si>
  <si>
    <t>5+1+5</t>
  </si>
  <si>
    <t>114</t>
  </si>
  <si>
    <t>966006211</t>
  </si>
  <si>
    <t>Odstranění svislých dopravních značek ze sloupů, sloupků nebo konzol</t>
  </si>
  <si>
    <t>1539539245</t>
  </si>
  <si>
    <t>6+2+2+5</t>
  </si>
  <si>
    <t>115</t>
  </si>
  <si>
    <t>9660511-1</t>
  </si>
  <si>
    <t>Bourání zdí z betonových nebo keramických tvarovek</t>
  </si>
  <si>
    <t>-1344773747</t>
  </si>
  <si>
    <t>(26*4)*0,2*1,4</t>
  </si>
  <si>
    <t>116</t>
  </si>
  <si>
    <t>581121115-1</t>
  </si>
  <si>
    <t>Kryt cementobetonový vozovek skupiny CB I tl 150 mm - ukončení etapy, návaznost na stávající komunikace</t>
  </si>
  <si>
    <t>1962976433</t>
  </si>
  <si>
    <t>15*3+20*3+20*3+1,5*3+29*1,5</t>
  </si>
  <si>
    <t>9-1</t>
  </si>
  <si>
    <t>Mobiliář</t>
  </si>
  <si>
    <t>117</t>
  </si>
  <si>
    <t>273311125</t>
  </si>
  <si>
    <t>Základové desky z betonu prostého C 16/20</t>
  </si>
  <si>
    <t>-1931799694</t>
  </si>
  <si>
    <t xml:space="preserve">Poznámka k položce:_x000D_
Základové desky pod přístřešky pro kontejnery, pro 1 přistřešek zhotoveno v první etapě v ul. Brigádnická_x000D_
</t>
  </si>
  <si>
    <t>(46+31)*0,2</t>
  </si>
  <si>
    <t>118</t>
  </si>
  <si>
    <t>275316231-1</t>
  </si>
  <si>
    <t>Základové patky z prostého betonu pod lavičky a stojany pro kola</t>
  </si>
  <si>
    <t>ks</t>
  </si>
  <si>
    <t>1774982492</t>
  </si>
  <si>
    <t>10*4+4*13</t>
  </si>
  <si>
    <t>119</t>
  </si>
  <si>
    <t>912111-1</t>
  </si>
  <si>
    <t>Osazení dělícího sloupku</t>
  </si>
  <si>
    <t>-282278774</t>
  </si>
  <si>
    <t>39+7</t>
  </si>
  <si>
    <t>120</t>
  </si>
  <si>
    <t>592-2.1</t>
  </si>
  <si>
    <t>sloupek - Ocelová konstrukce opatřená práškovým vypalovacím lakem, rozměry 70x50x1000mm</t>
  </si>
  <si>
    <t>1992393045</t>
  </si>
  <si>
    <t>14+32-7</t>
  </si>
  <si>
    <t>121</t>
  </si>
  <si>
    <t>592-2.2</t>
  </si>
  <si>
    <t>sloupek sklopný - Ocelová konstrukce opatřená práškovým vypalovacím lakem, rozměry 70x50x1000mm</t>
  </si>
  <si>
    <t>279984607</t>
  </si>
  <si>
    <t>122</t>
  </si>
  <si>
    <t>936001002-1</t>
  </si>
  <si>
    <t>Montáž prvků městské a zahradní architektury  - přístřešky pro kontejnery</t>
  </si>
  <si>
    <t>-1982786524</t>
  </si>
  <si>
    <t>123</t>
  </si>
  <si>
    <t>749-1</t>
  </si>
  <si>
    <t>přístřešek pro kontejnery - pro 6 kontejnerů, rozměry 4,23x5,45x2.18m, materiál hliníkové profily, střecha polykarbonát</t>
  </si>
  <si>
    <t>2087434611</t>
  </si>
  <si>
    <t>124</t>
  </si>
  <si>
    <t>749-2</t>
  </si>
  <si>
    <t>přístřešek pro kontejnery - pro 8 kontejnerů, rozměry 4,23x7,26x2.18m, materiál hliníkové profily, střecha polykarbonát</t>
  </si>
  <si>
    <t>-1248485524</t>
  </si>
  <si>
    <t>125</t>
  </si>
  <si>
    <t>936124113</t>
  </si>
  <si>
    <t>Montáž lavičky stabilní kotvené šrouby na pevný podklad</t>
  </si>
  <si>
    <t>-1082955653</t>
  </si>
  <si>
    <t>4+3+3</t>
  </si>
  <si>
    <t>126</t>
  </si>
  <si>
    <t>749101060-1</t>
  </si>
  <si>
    <t>lavička parková - materiál  hliníkový rám, sedák a opěradlo dřevo rozměry min. 1,7m</t>
  </si>
  <si>
    <t>-290827378</t>
  </si>
  <si>
    <t>127</t>
  </si>
  <si>
    <t>93617431-1</t>
  </si>
  <si>
    <t>Montáž stojanu na kola pro 4 kola kotevními šrouby na pevný podklad</t>
  </si>
  <si>
    <t>-1749135448</t>
  </si>
  <si>
    <t>7+4+2</t>
  </si>
  <si>
    <t>128</t>
  </si>
  <si>
    <t>749101520-2</t>
  </si>
  <si>
    <t xml:space="preserve">stojan na kola oboustranný  pro 4 kola,520×860×2000 mm, žárově zinkovaná ocel </t>
  </si>
  <si>
    <t>-564187700</t>
  </si>
  <si>
    <t>129</t>
  </si>
  <si>
    <t>936001002-2</t>
  </si>
  <si>
    <t>Montáž prvků městské a zahradní architektury hmotnosti do 1,0 t - mříže ke stromům</t>
  </si>
  <si>
    <t>-1726642611</t>
  </si>
  <si>
    <t>12+13</t>
  </si>
  <si>
    <t>130</t>
  </si>
  <si>
    <t>74910200-1</t>
  </si>
  <si>
    <t>rám ochranný ke stromům žárově zinkovaná ocelová nosná konstrukce/1600x1600/x200x30mm + ochrana kmene</t>
  </si>
  <si>
    <t>-2124505482</t>
  </si>
  <si>
    <t>3+5+4</t>
  </si>
  <si>
    <t>131</t>
  </si>
  <si>
    <t>74910200-2</t>
  </si>
  <si>
    <t>rám ochranný ke stromům - atyp dvě výškové úrovně, žárově zinkovaná ocelová nosná konstrukce/1600x1600/x200x30mm + ochrana kmene</t>
  </si>
  <si>
    <t>-2049338176</t>
  </si>
  <si>
    <t>132</t>
  </si>
  <si>
    <t>9169911-1</t>
  </si>
  <si>
    <t>Lože pro ukotvení rámu pro mříže ke stromům z betonu prostého</t>
  </si>
  <si>
    <t>-837494830</t>
  </si>
  <si>
    <t>(12+13)*(1,6*4*0,2)</t>
  </si>
  <si>
    <t>9-2</t>
  </si>
  <si>
    <t>Terénní a sadové úpravy</t>
  </si>
  <si>
    <t>9-2-1</t>
  </si>
  <si>
    <t xml:space="preserve">Odstranění </t>
  </si>
  <si>
    <t>133</t>
  </si>
  <si>
    <t>111201101</t>
  </si>
  <si>
    <t>Odstranění křovin a stromů průměru kmene do 100 mm i s kořeny z celkové plochy do 1000 m2</t>
  </si>
  <si>
    <t>-1742970322</t>
  </si>
  <si>
    <t>134</t>
  </si>
  <si>
    <t>112151112</t>
  </si>
  <si>
    <t>Směrové kácení stromů s rozřezáním a odvětvením D kmene do 300 mm</t>
  </si>
  <si>
    <t>1145327358</t>
  </si>
  <si>
    <t>14+10</t>
  </si>
  <si>
    <t>135</t>
  </si>
  <si>
    <t>112151114</t>
  </si>
  <si>
    <t>Směrové kácení stromů s rozřezáním a odvětvením D kmene do 500 mm</t>
  </si>
  <si>
    <t>-716095503</t>
  </si>
  <si>
    <t>136</t>
  </si>
  <si>
    <t>112201113</t>
  </si>
  <si>
    <t>Odstranění pařezů D do 0,4 m v rovině a svahu 1:5 s odklizením do 20 m a zasypáním jámy</t>
  </si>
  <si>
    <t>835231217</t>
  </si>
  <si>
    <t>137</t>
  </si>
  <si>
    <t>112201114</t>
  </si>
  <si>
    <t>Odstranění pařezů D do 0,5 m v rovině a svahu 1:5 s odklizením do 20 m a zasypáním jámy</t>
  </si>
  <si>
    <t>199901800</t>
  </si>
  <si>
    <t>138</t>
  </si>
  <si>
    <t>162301401</t>
  </si>
  <si>
    <t>Vodorovné přemístění větví stromů listnatých do 5 km D kmene do 300 mm</t>
  </si>
  <si>
    <t>506383458</t>
  </si>
  <si>
    <t>139</t>
  </si>
  <si>
    <t>162301402</t>
  </si>
  <si>
    <t>Vodorovné přemístění větví stromů listnatých do 5 km D kmene do 500 mm</t>
  </si>
  <si>
    <t>1291386291</t>
  </si>
  <si>
    <t>140</t>
  </si>
  <si>
    <t>162301405</t>
  </si>
  <si>
    <t>Vodorovné přemístění větví stromů jehličnatých do 5 km D kmene do 300 mm</t>
  </si>
  <si>
    <t>375405112</t>
  </si>
  <si>
    <t>141</t>
  </si>
  <si>
    <t>162301411</t>
  </si>
  <si>
    <t>Vodorovné přemístění kmenů stromů listnatých do 5 km D kmene do 300 mm</t>
  </si>
  <si>
    <t>-1924270354</t>
  </si>
  <si>
    <t>142</t>
  </si>
  <si>
    <t>162301412</t>
  </si>
  <si>
    <t>Vodorovné přemístění kmenů stromů listnatých do 5 km D kmene do 500 mm</t>
  </si>
  <si>
    <t>1684567085</t>
  </si>
  <si>
    <t>143</t>
  </si>
  <si>
    <t>162301415</t>
  </si>
  <si>
    <t>Vodorovné přemístění kmenů stromů jehličnatých do 5 km D kmene do 300 mm</t>
  </si>
  <si>
    <t>275669212</t>
  </si>
  <si>
    <t>144</t>
  </si>
  <si>
    <t>162301421</t>
  </si>
  <si>
    <t>Vodorovné přemístění pařezů do 5 km D do 300 mm</t>
  </si>
  <si>
    <t>158297589</t>
  </si>
  <si>
    <t>145</t>
  </si>
  <si>
    <t>162301422</t>
  </si>
  <si>
    <t>Vodorovné přemístění pařezů do 5 km D do 500 mm</t>
  </si>
  <si>
    <t>-938455862</t>
  </si>
  <si>
    <t>146</t>
  </si>
  <si>
    <t>162301501</t>
  </si>
  <si>
    <t>Vodorovné přemístění křovin do 5 km D kmene do 100 mm</t>
  </si>
  <si>
    <t>647505046</t>
  </si>
  <si>
    <t>147</t>
  </si>
  <si>
    <t>162301901</t>
  </si>
  <si>
    <t>Příplatek k vodorovnému přemístění větví stromů listnatých D kmene do 300 mm ZKD 5 km</t>
  </si>
  <si>
    <t>-410716850</t>
  </si>
  <si>
    <t>148</t>
  </si>
  <si>
    <t>162301902</t>
  </si>
  <si>
    <t>Příplatek k vodorovnému přemístění větví stromů listnatých D kmene do 500 mm ZKD 5 km</t>
  </si>
  <si>
    <t>-1983495198</t>
  </si>
  <si>
    <t>149</t>
  </si>
  <si>
    <t>162301905</t>
  </si>
  <si>
    <t>Příplatek k vodorovnému přemístění větví stromů jehličnatých D kmene do 300 mm ZKD 5 km</t>
  </si>
  <si>
    <t>-459211227</t>
  </si>
  <si>
    <t>162301911</t>
  </si>
  <si>
    <t>Příplatek k vodorovnému přemístění kmenů stromů listnatých D kmene do 300 mm ZKD 5 km</t>
  </si>
  <si>
    <t>-2128119861</t>
  </si>
  <si>
    <t>151</t>
  </si>
  <si>
    <t>162301912</t>
  </si>
  <si>
    <t>Příplatek k vodorovnému přemístění kmenů stromů listnatých D kmene do 500 mm ZKD 5 km</t>
  </si>
  <si>
    <t>-541220774</t>
  </si>
  <si>
    <t>152</t>
  </si>
  <si>
    <t>162301915</t>
  </si>
  <si>
    <t>Příplatek k vodorovnému přemístění kmenů stromů jehličnatých D kmene do 300 mm ZKD 5 km</t>
  </si>
  <si>
    <t>1306234180</t>
  </si>
  <si>
    <t>153</t>
  </si>
  <si>
    <t>162301921</t>
  </si>
  <si>
    <t>Příplatek k vodorovnému přemístění pařezů D 300 mm ZKD 5 km</t>
  </si>
  <si>
    <t>1230946038</t>
  </si>
  <si>
    <t>154</t>
  </si>
  <si>
    <t>162301922</t>
  </si>
  <si>
    <t>Příplatek k vodorovnému přemístění pařezů D 500 mm ZKD 5 km</t>
  </si>
  <si>
    <t>-500502386</t>
  </si>
  <si>
    <t>9-2-2</t>
  </si>
  <si>
    <t>Výsadby</t>
  </si>
  <si>
    <t>155</t>
  </si>
  <si>
    <t>183101321</t>
  </si>
  <si>
    <t>Jamky pro výsadbu s výměnou 100 % půdy zeminy tř 1 až 4 objem do 1 m3 v rovině a svahu do 1:5</t>
  </si>
  <si>
    <t>1763004048</t>
  </si>
  <si>
    <t>16+6+4+3</t>
  </si>
  <si>
    <t>156</t>
  </si>
  <si>
    <t>10321100</t>
  </si>
  <si>
    <t>zahradní substrát pro výsadbu VL</t>
  </si>
  <si>
    <t>-853527892</t>
  </si>
  <si>
    <t>157</t>
  </si>
  <si>
    <t>183111112</t>
  </si>
  <si>
    <t>Hloubení jamek bez výměny půdy zeminy tř 1 až 4 objem do 0,005 m3 v rovině a svahu do 1:5</t>
  </si>
  <si>
    <t>196181229</t>
  </si>
  <si>
    <t>150*7</t>
  </si>
  <si>
    <t>158</t>
  </si>
  <si>
    <t>184102111</t>
  </si>
  <si>
    <t>Výsadba dřeviny s balem D do 0,2 m do jamky se zalitím v rovině a svahu do 1:5</t>
  </si>
  <si>
    <t>-622844601</t>
  </si>
  <si>
    <t>159</t>
  </si>
  <si>
    <t>02652-1</t>
  </si>
  <si>
    <t>/Spiraea bumalda Goldflame/ - tavolník nízký Goldflame 20-30cm</t>
  </si>
  <si>
    <t>-1176057050</t>
  </si>
  <si>
    <t>160</t>
  </si>
  <si>
    <t>184102116</t>
  </si>
  <si>
    <t>Výsadba dřeviny s balem D do 0,8 m do jamky se zalitím v rovině a svahu do 1:5</t>
  </si>
  <si>
    <t>-2120514251</t>
  </si>
  <si>
    <t>161</t>
  </si>
  <si>
    <t>0265-1</t>
  </si>
  <si>
    <t>Trnovník akát ´Bessoniana´ /Robina pseudoacacia ´Bessoniana´/  ok 16-18</t>
  </si>
  <si>
    <t>355061148</t>
  </si>
  <si>
    <t>162</t>
  </si>
  <si>
    <t>0265-2</t>
  </si>
  <si>
    <t>Třešeň Schmittova /Prunus x schmittii/ ok 14-16</t>
  </si>
  <si>
    <t>-225566921</t>
  </si>
  <si>
    <t>163</t>
  </si>
  <si>
    <t>0265-5</t>
  </si>
  <si>
    <t>Platan javorolistý ´Sunburst´ /Platanus acerifolia / ok 16-18</t>
  </si>
  <si>
    <t>1183408469</t>
  </si>
  <si>
    <t>164</t>
  </si>
  <si>
    <t>184215132-1</t>
  </si>
  <si>
    <t>Ukotvení kmene dřevin  k ochrané podpěrné konstrukci mříže</t>
  </si>
  <si>
    <t>-2079520396</t>
  </si>
  <si>
    <t>165</t>
  </si>
  <si>
    <t>184215133</t>
  </si>
  <si>
    <t>Ukotvení kmene dřevin třemi kůly D do 0,1 m délky do 3 m</t>
  </si>
  <si>
    <t>-576633479</t>
  </si>
  <si>
    <t>166</t>
  </si>
  <si>
    <t>60591257</t>
  </si>
  <si>
    <t>kůl vyvazovací dřevěný impregnovaný D 8cm dl 3m</t>
  </si>
  <si>
    <t>-1142891380</t>
  </si>
  <si>
    <t>4*3</t>
  </si>
  <si>
    <t>167</t>
  </si>
  <si>
    <t>184501131</t>
  </si>
  <si>
    <t>Zhotovení obalu z juty ve dvou vrstvách v rovině a svahu do 1:5</t>
  </si>
  <si>
    <t>-287373972</t>
  </si>
  <si>
    <t>29*2*0,25</t>
  </si>
  <si>
    <t>168</t>
  </si>
  <si>
    <t>184801121-1</t>
  </si>
  <si>
    <t xml:space="preserve">Ošetřování vysazených dřevin soliterních v rovině a svahu do 1:5 - po dobu 3 let </t>
  </si>
  <si>
    <t>995339696</t>
  </si>
  <si>
    <t>169</t>
  </si>
  <si>
    <t>184801131</t>
  </si>
  <si>
    <t>Ošetřování vysazených dřevin ve skupinách v rovině a svahu do 1:5</t>
  </si>
  <si>
    <t>-891877788</t>
  </si>
  <si>
    <t>170</t>
  </si>
  <si>
    <t>184911421</t>
  </si>
  <si>
    <t>Mulčování rostlin kůrou tl. do 0,1 m v rovině a svahu do 1:5</t>
  </si>
  <si>
    <t>-45787059</t>
  </si>
  <si>
    <t>1,6*1,6*29+150+0,32</t>
  </si>
  <si>
    <t>171</t>
  </si>
  <si>
    <t>10391100</t>
  </si>
  <si>
    <t>kůra mulčovací VL</t>
  </si>
  <si>
    <t>725640473</t>
  </si>
  <si>
    <t>22,456*0,103 'Přepočtené koeficientem množství</t>
  </si>
  <si>
    <t>172</t>
  </si>
  <si>
    <t>185851121</t>
  </si>
  <si>
    <t>Dovoz vody pro zálivku rostlin za vzdálenost do 1000 m</t>
  </si>
  <si>
    <t>-1963136671</t>
  </si>
  <si>
    <t>29*6+150*0,05*6</t>
  </si>
  <si>
    <t>9-2-3</t>
  </si>
  <si>
    <t>KTÚ</t>
  </si>
  <si>
    <t>173</t>
  </si>
  <si>
    <t>181111111</t>
  </si>
  <si>
    <t>Plošná úprava terénu do 500 m2 zemina tř 1 až 4 nerovnosti do 100 mm v rovinně a svahu do 1:5</t>
  </si>
  <si>
    <t>212429768</t>
  </si>
  <si>
    <t xml:space="preserve">parková obruba x1 m + plochy zelené </t>
  </si>
  <si>
    <t>2255+25+200</t>
  </si>
  <si>
    <t>174</t>
  </si>
  <si>
    <t>181301102</t>
  </si>
  <si>
    <t>Rozprostření ornice tl vrstvy do 150 mm pl do 500 m2 v rovině nebo ve svahu do 1:5</t>
  </si>
  <si>
    <t>-870394612</t>
  </si>
  <si>
    <t>28+50+72</t>
  </si>
  <si>
    <t>plochy pro nízké keře</t>
  </si>
  <si>
    <t>175</t>
  </si>
  <si>
    <t>181411131</t>
  </si>
  <si>
    <t>Založení parkového trávníku výsevem plochy do 1000 m2 v rovině a ve svahu do 1:5</t>
  </si>
  <si>
    <t>-1259966349</t>
  </si>
  <si>
    <t>176</t>
  </si>
  <si>
    <t>00572410</t>
  </si>
  <si>
    <t>osivo směs travní parková</t>
  </si>
  <si>
    <t>kg</t>
  </si>
  <si>
    <t>-775077760</t>
  </si>
  <si>
    <t>2480*0,015 'Přepočtené koeficientem množství</t>
  </si>
  <si>
    <t>177</t>
  </si>
  <si>
    <t>180405111</t>
  </si>
  <si>
    <t>Založení trávníku ve vegetačních prefabrikátech výsevem semene v rovině a ve svahu do 1:5</t>
  </si>
  <si>
    <t>-2054902491</t>
  </si>
  <si>
    <t>178</t>
  </si>
  <si>
    <t>-2043266533</t>
  </si>
  <si>
    <t>245*0,015 'Přepočtené koeficientem množství</t>
  </si>
  <si>
    <t>179</t>
  </si>
  <si>
    <t>182303111</t>
  </si>
  <si>
    <t>Doplnění zeminy nebo substrátu na travnatých plochách tl 50 mm rovina v rovinně a svahu do 1:5</t>
  </si>
  <si>
    <t>2135271897</t>
  </si>
  <si>
    <t>180</t>
  </si>
  <si>
    <t>-1278196644</t>
  </si>
  <si>
    <t>(psu*0,05 + plochakeř*0,15)*1,8</t>
  </si>
  <si>
    <t>181</t>
  </si>
  <si>
    <t>184802111</t>
  </si>
  <si>
    <t>Chemické odplevelení před založením kultury nad 20 m2 postřikem na široko v rovině a svahu do 1:5</t>
  </si>
  <si>
    <t>1357505007</t>
  </si>
  <si>
    <t>psu+pnp</t>
  </si>
  <si>
    <t>182</t>
  </si>
  <si>
    <t>184802611</t>
  </si>
  <si>
    <t>Chemické odplevelení po založení kultury postřikem na široko v rovině a svahu do 1:5</t>
  </si>
  <si>
    <t>-207723610</t>
  </si>
  <si>
    <t>183</t>
  </si>
  <si>
    <t>185803111</t>
  </si>
  <si>
    <t>Ošetření trávníku shrabáním v rovině a svahu do 1:5</t>
  </si>
  <si>
    <t>-954416873</t>
  </si>
  <si>
    <t>997</t>
  </si>
  <si>
    <t>Přesun sutě</t>
  </si>
  <si>
    <t>184</t>
  </si>
  <si>
    <t>997221551</t>
  </si>
  <si>
    <t>Vodorovná doprava suti ze sypkých materiálů do 1 km</t>
  </si>
  <si>
    <t>1355239659</t>
  </si>
  <si>
    <t>ok+oaf</t>
  </si>
  <si>
    <t>185</t>
  </si>
  <si>
    <t>997221559</t>
  </si>
  <si>
    <t>Příplatek ZKD 1 km u vodorovné dopravy suti ze sypkých materiálů</t>
  </si>
  <si>
    <t>1789018776</t>
  </si>
  <si>
    <t xml:space="preserve">Poznámka k položce:_x000D_
odvoz do 10km_x000D_
</t>
  </si>
  <si>
    <t>(ok+oaf)*9</t>
  </si>
  <si>
    <t>186</t>
  </si>
  <si>
    <t>997221561</t>
  </si>
  <si>
    <t>Vodorovná doprava suti z kusových materiálů do 1 km</t>
  </si>
  <si>
    <t>630589752</t>
  </si>
  <si>
    <t>ob+oa</t>
  </si>
  <si>
    <t>187</t>
  </si>
  <si>
    <t>997221569</t>
  </si>
  <si>
    <t>Příplatek ZKD 1 km u vodorovné dopravy suti z kusových materiálů</t>
  </si>
  <si>
    <t>-1741848807</t>
  </si>
  <si>
    <t>Poznámka k položce:_x000D_
Odvoz do 10 km</t>
  </si>
  <si>
    <t>(ob+oa)*9</t>
  </si>
  <si>
    <t>188</t>
  </si>
  <si>
    <t>997221815</t>
  </si>
  <si>
    <t>Poplatek za uložení na skládce (skládkovné) stavebního odpadu betonového kód odpadu 170 101</t>
  </si>
  <si>
    <t>760271372</t>
  </si>
  <si>
    <t>71,4+653,125+718,25+1084,375+32+115,62+79,2+76,7</t>
  </si>
  <si>
    <t>189</t>
  </si>
  <si>
    <t>997221845</t>
  </si>
  <si>
    <t>Poplatek za uložení na skládce (skládkovné) odpadu asfaltového bez dehtu kód odpadu 170 302</t>
  </si>
  <si>
    <t>-2042281631</t>
  </si>
  <si>
    <t>190</t>
  </si>
  <si>
    <t>997221855</t>
  </si>
  <si>
    <t>Poplatek za uložení na skládce (skládkovné) zeminy a kameniva kód odpadu 170 504</t>
  </si>
  <si>
    <t>1686116858</t>
  </si>
  <si>
    <t>81,2+459,8+375,7+294,95</t>
  </si>
  <si>
    <t>998</t>
  </si>
  <si>
    <t>Přesun hmot</t>
  </si>
  <si>
    <t>191</t>
  </si>
  <si>
    <t>998223011</t>
  </si>
  <si>
    <t>Přesun hmot pro pozemní komunikace s krytem dlážděným</t>
  </si>
  <si>
    <t>-946175360</t>
  </si>
  <si>
    <t>I.etapa-VO - SO 401 Veřejné osvětlení - I.etapa</t>
  </si>
  <si>
    <t>HSV - HSV</t>
  </si>
  <si>
    <t xml:space="preserve">    SO 401 - Veřejné osvětlení - etapa I</t>
  </si>
  <si>
    <t>SO 401</t>
  </si>
  <si>
    <t>Veřejné osvětlení - etapa I</t>
  </si>
  <si>
    <t>9999-880</t>
  </si>
  <si>
    <t>Vytýčení  siti a vedení VO v přehledném terénu</t>
  </si>
  <si>
    <t>9999-1285</t>
  </si>
  <si>
    <t>Demontáž stávajících kabelů bez zem.prací</t>
  </si>
  <si>
    <t>9999-1281</t>
  </si>
  <si>
    <t>Odpojení ,odstrojení a demontaz stavajicich stožárů</t>
  </si>
  <si>
    <t>9999-1285.1</t>
  </si>
  <si>
    <t>Demontáž stožárových základů</t>
  </si>
  <si>
    <t>9999-1285.2</t>
  </si>
  <si>
    <t>Deponování demontovaného materiálu</t>
  </si>
  <si>
    <t>1048-322</t>
  </si>
  <si>
    <t>Demontáž soupravy NVO ze stožáru</t>
  </si>
  <si>
    <t>9999-971</t>
  </si>
  <si>
    <t>Rozvaděč RVO - úprava</t>
  </si>
  <si>
    <t>9999-971.1</t>
  </si>
  <si>
    <t>Bet .zákl. B15-20  0,5x0,5x1,2 m</t>
  </si>
  <si>
    <t>1048-226</t>
  </si>
  <si>
    <t>Stožár sadový K4133/89/60 žárově zinkovaný</t>
  </si>
  <si>
    <t>Svitidlo BGP615 T25 DM50 /740 (1419 lm; 11.0 W)</t>
  </si>
  <si>
    <t>-1628981251</t>
  </si>
  <si>
    <t>Svitidlo BGP615 T25 DM50 BL1 /740 (1017 lm; 11.0 W)</t>
  </si>
  <si>
    <t>1518032207</t>
  </si>
  <si>
    <t>Svitidlo  BGP615 T25 DN10 /740 (727 lm; 6.0 W)</t>
  </si>
  <si>
    <t>-1560943715</t>
  </si>
  <si>
    <t>Svitidlo BGP621 T25 DM11 /740 (5438 lm; 38.0 W)</t>
  </si>
  <si>
    <t>Svitidlo BGP621 T25 DM11 BL1 /740 (4030 lm; 38.0 W)</t>
  </si>
  <si>
    <t>1314468530</t>
  </si>
  <si>
    <t>Svitidlo BGP621 T25 DW10 /740 (6066 lm; 43.0 W)</t>
  </si>
  <si>
    <t>Svitidlo BGP621 T25 DW10 /740 (2807 lm; 20.0 W)</t>
  </si>
  <si>
    <t>1576912191</t>
  </si>
  <si>
    <t>Svitidlo BGP621 T25 DX10 /740 (5835 lm; 43.0 W)</t>
  </si>
  <si>
    <t>-1412977284</t>
  </si>
  <si>
    <t>Svitidlo BGP621 T25 DX10 /740 (7316 lm; 52.5 W)</t>
  </si>
  <si>
    <t>-1300774656</t>
  </si>
  <si>
    <t>Svitidlo BGP621 T25 DX10 BL1 /740 (4151 lm; 43.0 W)</t>
  </si>
  <si>
    <t>224834353</t>
  </si>
  <si>
    <t>1263-307</t>
  </si>
  <si>
    <t>PŘÍSPĚVEK NA RECYKLACI</t>
  </si>
  <si>
    <t>1057-546</t>
  </si>
  <si>
    <t>UPEVNĚNÍ SVÍTIDLA</t>
  </si>
  <si>
    <t>1042-172.1</t>
  </si>
  <si>
    <t>SR481-27 Z/CU ( 1x np)</t>
  </si>
  <si>
    <t>-1798369172</t>
  </si>
  <si>
    <t>1042-172.1.1</t>
  </si>
  <si>
    <t>SR482-27 Z/CU ( 2x np)</t>
  </si>
  <si>
    <t>578955408</t>
  </si>
  <si>
    <t>9999-971.2</t>
  </si>
  <si>
    <t>Bet .zákl. B15-20  0,5x0,5x1,5 m</t>
  </si>
  <si>
    <t>1048-226.1</t>
  </si>
  <si>
    <t>Stožár silniční JB10 8,2-159/108/89 žárově zinkovaný</t>
  </si>
  <si>
    <t>1048-322.1</t>
  </si>
  <si>
    <t>Upevnění soupravy NVO na stožár včetně prostupu</t>
  </si>
  <si>
    <t>1048-322.2</t>
  </si>
  <si>
    <t>Výložník V2/60 -500 180 metalizovaný</t>
  </si>
  <si>
    <t>373394887</t>
  </si>
  <si>
    <t>1048-322.3</t>
  </si>
  <si>
    <t>Výložník V2/89 -1000 180 metalizovaný</t>
  </si>
  <si>
    <t>-2037076245</t>
  </si>
  <si>
    <t>1124-22</t>
  </si>
  <si>
    <t>CYKY 3x1.5 mm2, volně</t>
  </si>
  <si>
    <t>1124-22.1</t>
  </si>
  <si>
    <t>SMRŠŤOVACÍ BUŽÍRKA ŽZ 20</t>
  </si>
  <si>
    <t>1122-176</t>
  </si>
  <si>
    <t>CYKY 4x16 mm2, volně</t>
  </si>
  <si>
    <t>1244-2</t>
  </si>
  <si>
    <t>FeZn-D10 (0,4kg/m)</t>
  </si>
  <si>
    <t>1244-2.1</t>
  </si>
  <si>
    <t>FeZn-D8 (0,4kg/m)</t>
  </si>
  <si>
    <t>1244-70</t>
  </si>
  <si>
    <t>Svorka SU univerzální</t>
  </si>
  <si>
    <t>9999-416</t>
  </si>
  <si>
    <t>Ukončení do 4x50  mm2</t>
  </si>
  <si>
    <t>10003</t>
  </si>
  <si>
    <t>Ukončení do 3x4  mm2</t>
  </si>
  <si>
    <t>40205</t>
  </si>
  <si>
    <t>Výstražná folie 33cm</t>
  </si>
  <si>
    <t>1123-4563</t>
  </si>
  <si>
    <t>CHRÁNIČKA  KABELU DN 100</t>
  </si>
  <si>
    <t>1123-4563.1</t>
  </si>
  <si>
    <t>06110/2 BA - dělená chránička (červená)</t>
  </si>
  <si>
    <t>10003.1</t>
  </si>
  <si>
    <t>Štítek značení stožáru s číslováním dle standardu správce</t>
  </si>
  <si>
    <t>Pol1</t>
  </si>
  <si>
    <t>Podružný materiál</t>
  </si>
  <si>
    <t>kpl</t>
  </si>
  <si>
    <t>41014</t>
  </si>
  <si>
    <t>Revizni technik</t>
  </si>
  <si>
    <t>hod</t>
  </si>
  <si>
    <t>41014.1</t>
  </si>
  <si>
    <t>Spolupráce s reviznim technikem</t>
  </si>
  <si>
    <t>Pol2-</t>
  </si>
  <si>
    <t>Zkusebni provoz</t>
  </si>
  <si>
    <t>Pol3</t>
  </si>
  <si>
    <t>Dokumentace skut provedení</t>
  </si>
  <si>
    <t>Pol4</t>
  </si>
  <si>
    <t>Geodetické zaměření skutečné trasy vedení</t>
  </si>
  <si>
    <t>Pol5</t>
  </si>
  <si>
    <t>Uklid a likvidace odpadu - běžný komunální</t>
  </si>
  <si>
    <t>Pol6</t>
  </si>
  <si>
    <t>Výkop jámy pro stožárový základ</t>
  </si>
  <si>
    <t>Pol7</t>
  </si>
  <si>
    <t>Kabelové lože z přesáté zeminy nebo písku</t>
  </si>
  <si>
    <t>Pol8</t>
  </si>
  <si>
    <t>Hloubení rýhy ,zemina třídy 3, šíře 350mm,hloubka 700mm</t>
  </si>
  <si>
    <t>Pol9</t>
  </si>
  <si>
    <t>Zához rýhy , zemina třídy 3, šíře 350mm,hloubka 700mm</t>
  </si>
  <si>
    <t>Pol10</t>
  </si>
  <si>
    <t>Hloubení rýhy ,zemina třídy 3, šíře 350mm,hloubka 1200mm</t>
  </si>
  <si>
    <t>Pol11</t>
  </si>
  <si>
    <t>Zához rýhy , zemina třídy 3, šíře 350mm,hloubka 1200mm</t>
  </si>
  <si>
    <t>Pol12</t>
  </si>
  <si>
    <t>Hloubení rýhy ,zemina třídy 3, šíře 500mm,hloubka 700mm</t>
  </si>
  <si>
    <t>Pol13</t>
  </si>
  <si>
    <t>Zához rýhy , zemina třídy 3, šíře 500mm,hloubka 700mm</t>
  </si>
  <si>
    <t>Pol14</t>
  </si>
  <si>
    <t>Zhutnění a finální úprava ostatního terénu v zemina třídy 3</t>
  </si>
  <si>
    <t>Pol15</t>
  </si>
  <si>
    <t>Doprava mimo svitidel</t>
  </si>
  <si>
    <t>Pol16</t>
  </si>
  <si>
    <t>Přesun dodávek</t>
  </si>
  <si>
    <t>Pol17</t>
  </si>
  <si>
    <t>PPV</t>
  </si>
  <si>
    <t>Pol18</t>
  </si>
  <si>
    <t>GZS</t>
  </si>
  <si>
    <t>Pol19</t>
  </si>
  <si>
    <t>Provozní vlivy</t>
  </si>
  <si>
    <t>I.etapa-VRN - Vedlejší rozpočtové náklady - I.etapa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</si>
  <si>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</si>
  <si>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</si>
  <si>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</si>
  <si>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</si>
  <si>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</si>
  <si>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</si>
  <si>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</si>
  <si>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</si>
  <si>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</si>
  <si>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</si>
  <si>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</si>
  <si>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</si>
  <si>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soub</t>
  </si>
  <si>
    <t>CS ÚRS 2016 02</t>
  </si>
  <si>
    <t>1024</t>
  </si>
  <si>
    <t>-313310447</t>
  </si>
  <si>
    <t>012303000</t>
  </si>
  <si>
    <t>Geodetické práce po výstavbě - geodetické zaměření skutečného provedení díla</t>
  </si>
  <si>
    <t>1816390351</t>
  </si>
  <si>
    <t>013254000-1</t>
  </si>
  <si>
    <t>Dokumentace skutečného provedení stavby (3x tištěná,CD)</t>
  </si>
  <si>
    <t>-1825144484</t>
  </si>
  <si>
    <t>VRN3</t>
  </si>
  <si>
    <t>Zařízení staveniště</t>
  </si>
  <si>
    <t>030001000</t>
  </si>
  <si>
    <t>1389206368</t>
  </si>
  <si>
    <t>039203-1</t>
  </si>
  <si>
    <t>Uvedení ploch poškozených vlivem realizace díla do stavu před zahájením realizace díla</t>
  </si>
  <si>
    <t>-754402412</t>
  </si>
  <si>
    <t>VRN4</t>
  </si>
  <si>
    <t>Inženýrská činnost</t>
  </si>
  <si>
    <t>04290300-1</t>
  </si>
  <si>
    <t>Dohled autorizované osoby v oboru geologie (hydrogeologie) pro zhodnocení stavu zemní pláně včetně vypracování odborného posudku</t>
  </si>
  <si>
    <t>2019591284</t>
  </si>
  <si>
    <t>043134000</t>
  </si>
  <si>
    <t>Zkoušky zatěžovací, včetně vypracování odborné zprávy</t>
  </si>
  <si>
    <t>-2065642825</t>
  </si>
  <si>
    <t>VRN7</t>
  </si>
  <si>
    <t>072002000-1</t>
  </si>
  <si>
    <t>Přechodné dopravní značení, projednání</t>
  </si>
  <si>
    <t>-1028860464</t>
  </si>
  <si>
    <t>072002000-2</t>
  </si>
  <si>
    <t>Přechodné dopravní značení - značky, instalace, údržba</t>
  </si>
  <si>
    <t>-955210697</t>
  </si>
  <si>
    <t>VRN9</t>
  </si>
  <si>
    <t>Ostatní náklady</t>
  </si>
  <si>
    <t>02-1</t>
  </si>
  <si>
    <t>Ochrana a zabezpečení stávajících inženýrských sítí po celou dobu realizace díla</t>
  </si>
  <si>
    <t>-866075020</t>
  </si>
  <si>
    <t>034503-1</t>
  </si>
  <si>
    <t>D+M informační panel v době realizace díla o velikosti  provedení dle požadavků poskytovatele dotačního programu</t>
  </si>
  <si>
    <t>1811522111</t>
  </si>
  <si>
    <t>034503-2</t>
  </si>
  <si>
    <t>D+M stálé informační tabule velikosti, materiálu a provedení dle požadavků poskytovatele dotačního programu</t>
  </si>
  <si>
    <t>1854686158</t>
  </si>
  <si>
    <t>051103-1</t>
  </si>
  <si>
    <t>Náklady na pojištění díla po celou dobu jeho realizace</t>
  </si>
  <si>
    <t>-1056018327</t>
  </si>
  <si>
    <t>052203-1</t>
  </si>
  <si>
    <t xml:space="preserve">Náklady spojené se zajištěním bankovní záruky </t>
  </si>
  <si>
    <t>-1902180652</t>
  </si>
  <si>
    <t>090001000-1</t>
  </si>
  <si>
    <t>Vytyčení stávajících sítí</t>
  </si>
  <si>
    <t>-144996888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</si>
</sst>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0"/>
  <sheetViews>
    <sheetView showGridLines="0" topLeftCell="A28" workbookViewId="0"/>
  </sheetViews>
  <sheetFormatPr defaultRowHeight="10.9"/>
  <cols>
    <col min="1" max="1" width="7.140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3.42578125" hidden="1" customWidth="1"/>
    <col min="44" max="44" width="11.7109375" customWidth="1"/>
    <col min="45" max="47" width="22.140625" hidden="1" customWidth="1"/>
    <col min="48" max="49" width="18.5703125" hidden="1" customWidth="1"/>
    <col min="50" max="51" width="21.42578125" hidden="1" customWidth="1"/>
    <col min="52" max="52" width="18.5703125" hidden="1" customWidth="1"/>
    <col min="53" max="53" width="16.42578125" hidden="1" customWidth="1"/>
    <col min="54" max="54" width="21.42578125" hidden="1" customWidth="1"/>
    <col min="55" max="55" width="18.5703125" hidden="1" customWidth="1"/>
    <col min="56" max="56" width="16.42578125" hidden="1" customWidth="1"/>
    <col min="57" max="57" width="57" customWidth="1"/>
    <col min="71" max="91" width="9.1406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7.049999999999997" customHeight="1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6" t="s">
        <v>6</v>
      </c>
      <c r="BT2" s="16" t="s">
        <v>7</v>
      </c>
    </row>
    <row r="3" spans="1:74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.1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92" t="s">
        <v>14</v>
      </c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P5" s="21"/>
      <c r="AQ5" s="21"/>
      <c r="AR5" s="19"/>
      <c r="BE5" s="300" t="s">
        <v>15</v>
      </c>
      <c r="BS5" s="16" t="s">
        <v>6</v>
      </c>
    </row>
    <row r="6" spans="1:74" ht="37.049999999999997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94" t="s">
        <v>17</v>
      </c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293"/>
      <c r="AH6" s="293"/>
      <c r="AI6" s="293"/>
      <c r="AJ6" s="293"/>
      <c r="AK6" s="293"/>
      <c r="AL6" s="293"/>
      <c r="AM6" s="293"/>
      <c r="AN6" s="293"/>
      <c r="AO6" s="293"/>
      <c r="AP6" s="21"/>
      <c r="AQ6" s="21"/>
      <c r="AR6" s="19"/>
      <c r="BE6" s="301"/>
      <c r="BS6" s="16" t="s">
        <v>6</v>
      </c>
    </row>
    <row r="7" spans="1:74" ht="12.1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301"/>
      <c r="BS7" s="16" t="s">
        <v>6</v>
      </c>
    </row>
    <row r="8" spans="1:74" ht="12.1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301"/>
      <c r="BS8" s="16" t="s">
        <v>6</v>
      </c>
    </row>
    <row r="9" spans="1:74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1"/>
      <c r="BS9" s="16" t="s">
        <v>6</v>
      </c>
    </row>
    <row r="10" spans="1:74" ht="12.1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1"/>
      <c r="BS10" s="16" t="s">
        <v>6</v>
      </c>
    </row>
    <row r="11" spans="1:74" ht="18.55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1"/>
      <c r="BS11" s="16" t="s">
        <v>6</v>
      </c>
    </row>
    <row r="12" spans="1:74" ht="7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1"/>
      <c r="BS12" s="16" t="s">
        <v>6</v>
      </c>
    </row>
    <row r="13" spans="1:74" ht="12.1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301"/>
      <c r="BS13" s="16" t="s">
        <v>6</v>
      </c>
    </row>
    <row r="14" spans="1:74" ht="12.9">
      <c r="B14" s="20"/>
      <c r="C14" s="21"/>
      <c r="D14" s="21"/>
      <c r="E14" s="295" t="s">
        <v>28</v>
      </c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301"/>
      <c r="BS14" s="16" t="s">
        <v>6</v>
      </c>
    </row>
    <row r="15" spans="1:74" ht="7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1"/>
      <c r="BS15" s="16" t="s">
        <v>4</v>
      </c>
    </row>
    <row r="16" spans="1:74" ht="12.1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1"/>
      <c r="BS16" s="16" t="s">
        <v>4</v>
      </c>
    </row>
    <row r="17" spans="2:71" ht="18.55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1"/>
      <c r="BS17" s="16" t="s">
        <v>30</v>
      </c>
    </row>
    <row r="18" spans="2:71" ht="7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1"/>
      <c r="BS18" s="16" t="s">
        <v>6</v>
      </c>
    </row>
    <row r="19" spans="2:71" ht="12.1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1"/>
      <c r="BS19" s="16" t="s">
        <v>6</v>
      </c>
    </row>
    <row r="20" spans="2:71" ht="18.55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1"/>
      <c r="BS20" s="16" t="s">
        <v>30</v>
      </c>
    </row>
    <row r="21" spans="2:71" ht="7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1"/>
    </row>
    <row r="22" spans="2:71" ht="12.1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1"/>
    </row>
    <row r="23" spans="2:71" ht="16.3" customHeight="1">
      <c r="B23" s="20"/>
      <c r="C23" s="21"/>
      <c r="D23" s="21"/>
      <c r="E23" s="297" t="s">
        <v>1</v>
      </c>
      <c r="F23" s="297"/>
      <c r="G23" s="297"/>
      <c r="H23" s="297"/>
      <c r="I23" s="297"/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7"/>
      <c r="AD23" s="297"/>
      <c r="AE23" s="297"/>
      <c r="AF23" s="297"/>
      <c r="AG23" s="297"/>
      <c r="AH23" s="297"/>
      <c r="AI23" s="297"/>
      <c r="AJ23" s="297"/>
      <c r="AK23" s="297"/>
      <c r="AL23" s="297"/>
      <c r="AM23" s="297"/>
      <c r="AN23" s="297"/>
      <c r="AO23" s="21"/>
      <c r="AP23" s="21"/>
      <c r="AQ23" s="21"/>
      <c r="AR23" s="19"/>
      <c r="BE23" s="301"/>
    </row>
    <row r="24" spans="2:71" ht="7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1"/>
    </row>
    <row r="25" spans="2:71" ht="7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1"/>
    </row>
    <row r="26" spans="2:71" s="1" customFormat="1" ht="26" customHeight="1">
      <c r="B26" s="33"/>
      <c r="C26" s="34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03">
        <f>ROUND(AG94,2)</f>
        <v>0</v>
      </c>
      <c r="AL26" s="304"/>
      <c r="AM26" s="304"/>
      <c r="AN26" s="304"/>
      <c r="AO26" s="304"/>
      <c r="AP26" s="34"/>
      <c r="AQ26" s="34"/>
      <c r="AR26" s="37"/>
      <c r="BE26" s="301"/>
    </row>
    <row r="27" spans="2:71" s="1" customFormat="1" ht="7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301"/>
    </row>
    <row r="28" spans="2:71" s="1" customFormat="1" ht="12.9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98" t="s">
        <v>34</v>
      </c>
      <c r="M28" s="298"/>
      <c r="N28" s="298"/>
      <c r="O28" s="298"/>
      <c r="P28" s="298"/>
      <c r="Q28" s="34"/>
      <c r="R28" s="34"/>
      <c r="S28" s="34"/>
      <c r="T28" s="34"/>
      <c r="U28" s="34"/>
      <c r="V28" s="34"/>
      <c r="W28" s="298" t="s">
        <v>35</v>
      </c>
      <c r="X28" s="298"/>
      <c r="Y28" s="298"/>
      <c r="Z28" s="298"/>
      <c r="AA28" s="298"/>
      <c r="AB28" s="298"/>
      <c r="AC28" s="298"/>
      <c r="AD28" s="298"/>
      <c r="AE28" s="298"/>
      <c r="AF28" s="34"/>
      <c r="AG28" s="34"/>
      <c r="AH28" s="34"/>
      <c r="AI28" s="34"/>
      <c r="AJ28" s="34"/>
      <c r="AK28" s="298" t="s">
        <v>36</v>
      </c>
      <c r="AL28" s="298"/>
      <c r="AM28" s="298"/>
      <c r="AN28" s="298"/>
      <c r="AO28" s="298"/>
      <c r="AP28" s="34"/>
      <c r="AQ28" s="34"/>
      <c r="AR28" s="37"/>
      <c r="BE28" s="301"/>
    </row>
    <row r="29" spans="2:71" s="2" customFormat="1" ht="14.45" customHeight="1">
      <c r="B29" s="38"/>
      <c r="C29" s="39"/>
      <c r="D29" s="28" t="s">
        <v>37</v>
      </c>
      <c r="E29" s="39"/>
      <c r="F29" s="28" t="s">
        <v>38</v>
      </c>
      <c r="G29" s="39"/>
      <c r="H29" s="39"/>
      <c r="I29" s="39"/>
      <c r="J29" s="39"/>
      <c r="K29" s="39"/>
      <c r="L29" s="272">
        <v>0.21</v>
      </c>
      <c r="M29" s="273"/>
      <c r="N29" s="273"/>
      <c r="O29" s="273"/>
      <c r="P29" s="273"/>
      <c r="Q29" s="39"/>
      <c r="R29" s="39"/>
      <c r="S29" s="39"/>
      <c r="T29" s="39"/>
      <c r="U29" s="39"/>
      <c r="V29" s="39"/>
      <c r="W29" s="299">
        <f>ROUND(AZ94, 2)</f>
        <v>0</v>
      </c>
      <c r="X29" s="273"/>
      <c r="Y29" s="273"/>
      <c r="Z29" s="273"/>
      <c r="AA29" s="273"/>
      <c r="AB29" s="273"/>
      <c r="AC29" s="273"/>
      <c r="AD29" s="273"/>
      <c r="AE29" s="273"/>
      <c r="AF29" s="39"/>
      <c r="AG29" s="39"/>
      <c r="AH29" s="39"/>
      <c r="AI29" s="39"/>
      <c r="AJ29" s="39"/>
      <c r="AK29" s="299">
        <f>ROUND(AV94, 2)</f>
        <v>0</v>
      </c>
      <c r="AL29" s="273"/>
      <c r="AM29" s="273"/>
      <c r="AN29" s="273"/>
      <c r="AO29" s="273"/>
      <c r="AP29" s="39"/>
      <c r="AQ29" s="39"/>
      <c r="AR29" s="40"/>
      <c r="BE29" s="302"/>
    </row>
    <row r="30" spans="2:71" s="2" customFormat="1" ht="14.45" customHeight="1">
      <c r="B30" s="38"/>
      <c r="C30" s="39"/>
      <c r="D30" s="39"/>
      <c r="E30" s="39"/>
      <c r="F30" s="28" t="s">
        <v>39</v>
      </c>
      <c r="G30" s="39"/>
      <c r="H30" s="39"/>
      <c r="I30" s="39"/>
      <c r="J30" s="39"/>
      <c r="K30" s="39"/>
      <c r="L30" s="272">
        <v>0.15</v>
      </c>
      <c r="M30" s="273"/>
      <c r="N30" s="273"/>
      <c r="O30" s="273"/>
      <c r="P30" s="273"/>
      <c r="Q30" s="39"/>
      <c r="R30" s="39"/>
      <c r="S30" s="39"/>
      <c r="T30" s="39"/>
      <c r="U30" s="39"/>
      <c r="V30" s="39"/>
      <c r="W30" s="299">
        <f>ROUND(BA94, 2)</f>
        <v>0</v>
      </c>
      <c r="X30" s="273"/>
      <c r="Y30" s="273"/>
      <c r="Z30" s="273"/>
      <c r="AA30" s="273"/>
      <c r="AB30" s="273"/>
      <c r="AC30" s="273"/>
      <c r="AD30" s="273"/>
      <c r="AE30" s="273"/>
      <c r="AF30" s="39"/>
      <c r="AG30" s="39"/>
      <c r="AH30" s="39"/>
      <c r="AI30" s="39"/>
      <c r="AJ30" s="39"/>
      <c r="AK30" s="299">
        <f>ROUND(AW94, 2)</f>
        <v>0</v>
      </c>
      <c r="AL30" s="273"/>
      <c r="AM30" s="273"/>
      <c r="AN30" s="273"/>
      <c r="AO30" s="273"/>
      <c r="AP30" s="39"/>
      <c r="AQ30" s="39"/>
      <c r="AR30" s="40"/>
      <c r="BE30" s="302"/>
    </row>
    <row r="31" spans="2:71" s="2" customFormat="1" ht="14.45" hidden="1" customHeight="1">
      <c r="B31" s="38"/>
      <c r="C31" s="39"/>
      <c r="D31" s="39"/>
      <c r="E31" s="39"/>
      <c r="F31" s="28" t="s">
        <v>40</v>
      </c>
      <c r="G31" s="39"/>
      <c r="H31" s="39"/>
      <c r="I31" s="39"/>
      <c r="J31" s="39"/>
      <c r="K31" s="39"/>
      <c r="L31" s="272">
        <v>0.21</v>
      </c>
      <c r="M31" s="273"/>
      <c r="N31" s="273"/>
      <c r="O31" s="273"/>
      <c r="P31" s="273"/>
      <c r="Q31" s="39"/>
      <c r="R31" s="39"/>
      <c r="S31" s="39"/>
      <c r="T31" s="39"/>
      <c r="U31" s="39"/>
      <c r="V31" s="39"/>
      <c r="W31" s="299">
        <f>ROUND(BB94, 2)</f>
        <v>0</v>
      </c>
      <c r="X31" s="273"/>
      <c r="Y31" s="273"/>
      <c r="Z31" s="273"/>
      <c r="AA31" s="273"/>
      <c r="AB31" s="273"/>
      <c r="AC31" s="273"/>
      <c r="AD31" s="273"/>
      <c r="AE31" s="273"/>
      <c r="AF31" s="39"/>
      <c r="AG31" s="39"/>
      <c r="AH31" s="39"/>
      <c r="AI31" s="39"/>
      <c r="AJ31" s="39"/>
      <c r="AK31" s="299">
        <v>0</v>
      </c>
      <c r="AL31" s="273"/>
      <c r="AM31" s="273"/>
      <c r="AN31" s="273"/>
      <c r="AO31" s="273"/>
      <c r="AP31" s="39"/>
      <c r="AQ31" s="39"/>
      <c r="AR31" s="40"/>
      <c r="BE31" s="302"/>
    </row>
    <row r="32" spans="2:71" s="2" customFormat="1" ht="14.45" hidden="1" customHeight="1">
      <c r="B32" s="38"/>
      <c r="C32" s="39"/>
      <c r="D32" s="39"/>
      <c r="E32" s="39"/>
      <c r="F32" s="28" t="s">
        <v>41</v>
      </c>
      <c r="G32" s="39"/>
      <c r="H32" s="39"/>
      <c r="I32" s="39"/>
      <c r="J32" s="39"/>
      <c r="K32" s="39"/>
      <c r="L32" s="272">
        <v>0.15</v>
      </c>
      <c r="M32" s="273"/>
      <c r="N32" s="273"/>
      <c r="O32" s="273"/>
      <c r="P32" s="273"/>
      <c r="Q32" s="39"/>
      <c r="R32" s="39"/>
      <c r="S32" s="39"/>
      <c r="T32" s="39"/>
      <c r="U32" s="39"/>
      <c r="V32" s="39"/>
      <c r="W32" s="299">
        <f>ROUND(BC94, 2)</f>
        <v>0</v>
      </c>
      <c r="X32" s="273"/>
      <c r="Y32" s="273"/>
      <c r="Z32" s="273"/>
      <c r="AA32" s="273"/>
      <c r="AB32" s="273"/>
      <c r="AC32" s="273"/>
      <c r="AD32" s="273"/>
      <c r="AE32" s="273"/>
      <c r="AF32" s="39"/>
      <c r="AG32" s="39"/>
      <c r="AH32" s="39"/>
      <c r="AI32" s="39"/>
      <c r="AJ32" s="39"/>
      <c r="AK32" s="299">
        <v>0</v>
      </c>
      <c r="AL32" s="273"/>
      <c r="AM32" s="273"/>
      <c r="AN32" s="273"/>
      <c r="AO32" s="273"/>
      <c r="AP32" s="39"/>
      <c r="AQ32" s="39"/>
      <c r="AR32" s="40"/>
      <c r="BE32" s="302"/>
    </row>
    <row r="33" spans="2:57" s="2" customFormat="1" ht="14.45" hidden="1" customHeight="1">
      <c r="B33" s="38"/>
      <c r="C33" s="39"/>
      <c r="D33" s="39"/>
      <c r="E33" s="39"/>
      <c r="F33" s="28" t="s">
        <v>42</v>
      </c>
      <c r="G33" s="39"/>
      <c r="H33" s="39"/>
      <c r="I33" s="39"/>
      <c r="J33" s="39"/>
      <c r="K33" s="39"/>
      <c r="L33" s="272">
        <v>0</v>
      </c>
      <c r="M33" s="273"/>
      <c r="N33" s="273"/>
      <c r="O33" s="273"/>
      <c r="P33" s="273"/>
      <c r="Q33" s="39"/>
      <c r="R33" s="39"/>
      <c r="S33" s="39"/>
      <c r="T33" s="39"/>
      <c r="U33" s="39"/>
      <c r="V33" s="39"/>
      <c r="W33" s="299">
        <f>ROUND(BD94, 2)</f>
        <v>0</v>
      </c>
      <c r="X33" s="273"/>
      <c r="Y33" s="273"/>
      <c r="Z33" s="273"/>
      <c r="AA33" s="273"/>
      <c r="AB33" s="273"/>
      <c r="AC33" s="273"/>
      <c r="AD33" s="273"/>
      <c r="AE33" s="273"/>
      <c r="AF33" s="39"/>
      <c r="AG33" s="39"/>
      <c r="AH33" s="39"/>
      <c r="AI33" s="39"/>
      <c r="AJ33" s="39"/>
      <c r="AK33" s="299">
        <v>0</v>
      </c>
      <c r="AL33" s="273"/>
      <c r="AM33" s="273"/>
      <c r="AN33" s="273"/>
      <c r="AO33" s="273"/>
      <c r="AP33" s="39"/>
      <c r="AQ33" s="39"/>
      <c r="AR33" s="40"/>
      <c r="BE33" s="302"/>
    </row>
    <row r="34" spans="2:57" s="1" customFormat="1" ht="7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01"/>
    </row>
    <row r="35" spans="2:57" s="1" customFormat="1" ht="26" customHeight="1">
      <c r="B35" s="33"/>
      <c r="C35" s="41"/>
      <c r="D35" s="42" t="s">
        <v>43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44</v>
      </c>
      <c r="U35" s="43"/>
      <c r="V35" s="43"/>
      <c r="W35" s="43"/>
      <c r="X35" s="276" t="s">
        <v>45</v>
      </c>
      <c r="Y35" s="277"/>
      <c r="Z35" s="277"/>
      <c r="AA35" s="277"/>
      <c r="AB35" s="277"/>
      <c r="AC35" s="43"/>
      <c r="AD35" s="43"/>
      <c r="AE35" s="43"/>
      <c r="AF35" s="43"/>
      <c r="AG35" s="43"/>
      <c r="AH35" s="43"/>
      <c r="AI35" s="43"/>
      <c r="AJ35" s="43"/>
      <c r="AK35" s="278">
        <f>SUM(AK26:AK33)</f>
        <v>0</v>
      </c>
      <c r="AL35" s="277"/>
      <c r="AM35" s="277"/>
      <c r="AN35" s="277"/>
      <c r="AO35" s="279"/>
      <c r="AP35" s="41"/>
      <c r="AQ35" s="41"/>
      <c r="AR35" s="37"/>
    </row>
    <row r="36" spans="2:57" s="1" customFormat="1" ht="7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57" s="1" customFormat="1" ht="14.4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</row>
    <row r="38" spans="2:57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2:57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2:57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2:57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2:57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2:57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2:57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2:57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2:57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2:57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2:57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2:44" s="1" customFormat="1" ht="14.45" customHeight="1">
      <c r="B49" s="33"/>
      <c r="C49" s="34"/>
      <c r="D49" s="45" t="s">
        <v>46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47</v>
      </c>
      <c r="AI49" s="46"/>
      <c r="AJ49" s="46"/>
      <c r="AK49" s="46"/>
      <c r="AL49" s="46"/>
      <c r="AM49" s="46"/>
      <c r="AN49" s="46"/>
      <c r="AO49" s="46"/>
      <c r="AP49" s="34"/>
      <c r="AQ49" s="34"/>
      <c r="AR49" s="37"/>
    </row>
    <row r="50" spans="2:44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2:44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2:44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2:44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2:4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2:44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2:44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2:44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2:44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2:44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2:44" s="1" customFormat="1" ht="12.9">
      <c r="B60" s="33"/>
      <c r="C60" s="34"/>
      <c r="D60" s="47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7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7" t="s">
        <v>48</v>
      </c>
      <c r="AI60" s="36"/>
      <c r="AJ60" s="36"/>
      <c r="AK60" s="36"/>
      <c r="AL60" s="36"/>
      <c r="AM60" s="47" t="s">
        <v>49</v>
      </c>
      <c r="AN60" s="36"/>
      <c r="AO60" s="36"/>
      <c r="AP60" s="34"/>
      <c r="AQ60" s="34"/>
      <c r="AR60" s="37"/>
    </row>
    <row r="61" spans="2:44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2:44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2:44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2:44" s="1" customFormat="1" ht="13.6">
      <c r="B64" s="33"/>
      <c r="C64" s="34"/>
      <c r="D64" s="45" t="s">
        <v>50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5" t="s">
        <v>51</v>
      </c>
      <c r="AI64" s="46"/>
      <c r="AJ64" s="46"/>
      <c r="AK64" s="46"/>
      <c r="AL64" s="46"/>
      <c r="AM64" s="46"/>
      <c r="AN64" s="46"/>
      <c r="AO64" s="46"/>
      <c r="AP64" s="34"/>
      <c r="AQ64" s="34"/>
      <c r="AR64" s="37"/>
    </row>
    <row r="65" spans="2:44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2:44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2:44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2:44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2:44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2:44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2:44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2:44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2:44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2:4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2:44" s="1" customFormat="1" ht="12.9">
      <c r="B75" s="33"/>
      <c r="C75" s="34"/>
      <c r="D75" s="47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7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7" t="s">
        <v>48</v>
      </c>
      <c r="AI75" s="36"/>
      <c r="AJ75" s="36"/>
      <c r="AK75" s="36"/>
      <c r="AL75" s="36"/>
      <c r="AM75" s="47" t="s">
        <v>49</v>
      </c>
      <c r="AN75" s="36"/>
      <c r="AO75" s="36"/>
      <c r="AP75" s="34"/>
      <c r="AQ75" s="34"/>
      <c r="AR75" s="37"/>
    </row>
    <row r="76" spans="2:44" s="1" customFormat="1"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</row>
    <row r="77" spans="2:44" s="1" customFormat="1" ht="7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7"/>
    </row>
    <row r="81" spans="1:91" s="1" customFormat="1" ht="7" customHeight="1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7"/>
    </row>
    <row r="82" spans="1:91" s="1" customFormat="1" ht="25" customHeight="1">
      <c r="B82" s="33"/>
      <c r="C82" s="22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</row>
    <row r="83" spans="1:91" s="1" customFormat="1" ht="7" customHeight="1"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</row>
    <row r="84" spans="1:91" s="3" customFormat="1" ht="12.1" customHeight="1">
      <c r="B84" s="52"/>
      <c r="C84" s="28" t="s">
        <v>13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2018s05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91" s="4" customFormat="1" ht="37.049999999999997" customHeight="1">
      <c r="B85" s="55"/>
      <c r="C85" s="56" t="s">
        <v>16</v>
      </c>
      <c r="D85" s="57"/>
      <c r="E85" s="57"/>
      <c r="F85" s="57"/>
      <c r="G85" s="57"/>
      <c r="H85" s="57"/>
      <c r="I85" s="57"/>
      <c r="J85" s="57"/>
      <c r="K85" s="57"/>
      <c r="L85" s="289" t="str">
        <f>K6</f>
        <v>NYMBURK - REGENERACE PANELOVÉHO SÍDLIŠTĚ JANKOVICE</v>
      </c>
      <c r="M85" s="290"/>
      <c r="N85" s="290"/>
      <c r="O85" s="290"/>
      <c r="P85" s="290"/>
      <c r="Q85" s="290"/>
      <c r="R85" s="290"/>
      <c r="S85" s="290"/>
      <c r="T85" s="290"/>
      <c r="U85" s="290"/>
      <c r="V85" s="290"/>
      <c r="W85" s="290"/>
      <c r="X85" s="290"/>
      <c r="Y85" s="290"/>
      <c r="Z85" s="290"/>
      <c r="AA85" s="290"/>
      <c r="AB85" s="290"/>
      <c r="AC85" s="290"/>
      <c r="AD85" s="290"/>
      <c r="AE85" s="290"/>
      <c r="AF85" s="290"/>
      <c r="AG85" s="290"/>
      <c r="AH85" s="290"/>
      <c r="AI85" s="290"/>
      <c r="AJ85" s="290"/>
      <c r="AK85" s="290"/>
      <c r="AL85" s="290"/>
      <c r="AM85" s="290"/>
      <c r="AN85" s="290"/>
      <c r="AO85" s="290"/>
      <c r="AP85" s="57"/>
      <c r="AQ85" s="57"/>
      <c r="AR85" s="58"/>
    </row>
    <row r="86" spans="1:91" s="1" customFormat="1" ht="7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</row>
    <row r="87" spans="1:91" s="1" customFormat="1" ht="12.1" customHeight="1">
      <c r="B87" s="33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59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291" t="str">
        <f>IF(AN8= "","",AN8)</f>
        <v>30. 9. 2019</v>
      </c>
      <c r="AN87" s="291"/>
      <c r="AO87" s="34"/>
      <c r="AP87" s="34"/>
      <c r="AQ87" s="34"/>
      <c r="AR87" s="37"/>
    </row>
    <row r="88" spans="1:91" s="1" customFormat="1" ht="7" customHeight="1"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</row>
    <row r="89" spans="1:91" s="1" customFormat="1" ht="15.3" customHeight="1">
      <c r="B89" s="33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53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287" t="str">
        <f>IF(E17="","",E17)</f>
        <v xml:space="preserve"> </v>
      </c>
      <c r="AN89" s="288"/>
      <c r="AO89" s="288"/>
      <c r="AP89" s="288"/>
      <c r="AQ89" s="34"/>
      <c r="AR89" s="37"/>
      <c r="AS89" s="281" t="s">
        <v>53</v>
      </c>
      <c r="AT89" s="282"/>
      <c r="AU89" s="61"/>
      <c r="AV89" s="61"/>
      <c r="AW89" s="61"/>
      <c r="AX89" s="61"/>
      <c r="AY89" s="61"/>
      <c r="AZ89" s="61"/>
      <c r="BA89" s="61"/>
      <c r="BB89" s="61"/>
      <c r="BC89" s="61"/>
      <c r="BD89" s="62"/>
    </row>
    <row r="90" spans="1:91" s="1" customFormat="1" ht="15.3" customHeight="1">
      <c r="B90" s="33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53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31</v>
      </c>
      <c r="AJ90" s="34"/>
      <c r="AK90" s="34"/>
      <c r="AL90" s="34"/>
      <c r="AM90" s="287" t="str">
        <f>IF(E20="","",E20)</f>
        <v xml:space="preserve"> </v>
      </c>
      <c r="AN90" s="288"/>
      <c r="AO90" s="288"/>
      <c r="AP90" s="288"/>
      <c r="AQ90" s="34"/>
      <c r="AR90" s="37"/>
      <c r="AS90" s="283"/>
      <c r="AT90" s="284"/>
      <c r="AU90" s="63"/>
      <c r="AV90" s="63"/>
      <c r="AW90" s="63"/>
      <c r="AX90" s="63"/>
      <c r="AY90" s="63"/>
      <c r="AZ90" s="63"/>
      <c r="BA90" s="63"/>
      <c r="BB90" s="63"/>
      <c r="BC90" s="63"/>
      <c r="BD90" s="64"/>
    </row>
    <row r="91" spans="1:91" s="1" customFormat="1" ht="10.9" customHeight="1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85"/>
      <c r="AT91" s="286"/>
      <c r="AU91" s="65"/>
      <c r="AV91" s="65"/>
      <c r="AW91" s="65"/>
      <c r="AX91" s="65"/>
      <c r="AY91" s="65"/>
      <c r="AZ91" s="65"/>
      <c r="BA91" s="65"/>
      <c r="BB91" s="65"/>
      <c r="BC91" s="65"/>
      <c r="BD91" s="66"/>
    </row>
    <row r="92" spans="1:91" s="1" customFormat="1" ht="29.25" customHeight="1">
      <c r="B92" s="33"/>
      <c r="C92" s="264" t="s">
        <v>54</v>
      </c>
      <c r="D92" s="265"/>
      <c r="E92" s="265"/>
      <c r="F92" s="265"/>
      <c r="G92" s="265"/>
      <c r="H92" s="67"/>
      <c r="I92" s="266" t="s">
        <v>55</v>
      </c>
      <c r="J92" s="265"/>
      <c r="K92" s="265"/>
      <c r="L92" s="265"/>
      <c r="M92" s="265"/>
      <c r="N92" s="265"/>
      <c r="O92" s="265"/>
      <c r="P92" s="265"/>
      <c r="Q92" s="265"/>
      <c r="R92" s="265"/>
      <c r="S92" s="265"/>
      <c r="T92" s="265"/>
      <c r="U92" s="265"/>
      <c r="V92" s="265"/>
      <c r="W92" s="265"/>
      <c r="X92" s="265"/>
      <c r="Y92" s="265"/>
      <c r="Z92" s="265"/>
      <c r="AA92" s="265"/>
      <c r="AB92" s="265"/>
      <c r="AC92" s="265"/>
      <c r="AD92" s="265"/>
      <c r="AE92" s="265"/>
      <c r="AF92" s="265"/>
      <c r="AG92" s="275" t="s">
        <v>56</v>
      </c>
      <c r="AH92" s="265"/>
      <c r="AI92" s="265"/>
      <c r="AJ92" s="265"/>
      <c r="AK92" s="265"/>
      <c r="AL92" s="265"/>
      <c r="AM92" s="265"/>
      <c r="AN92" s="266" t="s">
        <v>57</v>
      </c>
      <c r="AO92" s="265"/>
      <c r="AP92" s="274"/>
      <c r="AQ92" s="68" t="s">
        <v>58</v>
      </c>
      <c r="AR92" s="37"/>
      <c r="AS92" s="69" t="s">
        <v>59</v>
      </c>
      <c r="AT92" s="70" t="s">
        <v>60</v>
      </c>
      <c r="AU92" s="70" t="s">
        <v>61</v>
      </c>
      <c r="AV92" s="70" t="s">
        <v>62</v>
      </c>
      <c r="AW92" s="70" t="s">
        <v>63</v>
      </c>
      <c r="AX92" s="70" t="s">
        <v>64</v>
      </c>
      <c r="AY92" s="70" t="s">
        <v>65</v>
      </c>
      <c r="AZ92" s="70" t="s">
        <v>66</v>
      </c>
      <c r="BA92" s="70" t="s">
        <v>67</v>
      </c>
      <c r="BB92" s="70" t="s">
        <v>68</v>
      </c>
      <c r="BC92" s="70" t="s">
        <v>69</v>
      </c>
      <c r="BD92" s="71" t="s">
        <v>70</v>
      </c>
    </row>
    <row r="93" spans="1:91" s="1" customFormat="1" ht="10.9" customHeight="1"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</row>
    <row r="94" spans="1:91" s="5" customFormat="1" ht="32.450000000000003" customHeight="1">
      <c r="B94" s="75"/>
      <c r="C94" s="76" t="s">
        <v>71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62">
        <f>ROUND(AG95,2)</f>
        <v>0</v>
      </c>
      <c r="AH94" s="262"/>
      <c r="AI94" s="262"/>
      <c r="AJ94" s="262"/>
      <c r="AK94" s="262"/>
      <c r="AL94" s="262"/>
      <c r="AM94" s="262"/>
      <c r="AN94" s="263">
        <f>SUM(AG94,AT94)</f>
        <v>0</v>
      </c>
      <c r="AO94" s="263"/>
      <c r="AP94" s="263"/>
      <c r="AQ94" s="79" t="s">
        <v>1</v>
      </c>
      <c r="AR94" s="80"/>
      <c r="AS94" s="81">
        <f>ROUND(AS95,2)</f>
        <v>0</v>
      </c>
      <c r="AT94" s="82">
        <f>ROUND(SUM(AV94:AW94),2)</f>
        <v>0</v>
      </c>
      <c r="AU94" s="83">
        <f>ROUND(AU95,5)</f>
        <v>0</v>
      </c>
      <c r="AV94" s="82">
        <f>ROUND(AZ94*L29,2)</f>
        <v>0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>
        <f>ROUND(AZ95,2)</f>
        <v>0</v>
      </c>
      <c r="BA94" s="82">
        <f>ROUND(BA95,2)</f>
        <v>0</v>
      </c>
      <c r="BB94" s="82">
        <f>ROUND(BB95,2)</f>
        <v>0</v>
      </c>
      <c r="BC94" s="82">
        <f>ROUND(BC95,2)</f>
        <v>0</v>
      </c>
      <c r="BD94" s="84">
        <f>ROUND(BD95,2)</f>
        <v>0</v>
      </c>
      <c r="BS94" s="85" t="s">
        <v>72</v>
      </c>
      <c r="BT94" s="85" t="s">
        <v>73</v>
      </c>
      <c r="BU94" s="86" t="s">
        <v>74</v>
      </c>
      <c r="BV94" s="85" t="s">
        <v>75</v>
      </c>
      <c r="BW94" s="85" t="s">
        <v>5</v>
      </c>
      <c r="BX94" s="85" t="s">
        <v>76</v>
      </c>
      <c r="CL94" s="85" t="s">
        <v>1</v>
      </c>
    </row>
    <row r="95" spans="1:91" s="6" customFormat="1" ht="16.3" customHeight="1">
      <c r="B95" s="87"/>
      <c r="C95" s="88"/>
      <c r="D95" s="267" t="s">
        <v>77</v>
      </c>
      <c r="E95" s="267"/>
      <c r="F95" s="267"/>
      <c r="G95" s="267"/>
      <c r="H95" s="267"/>
      <c r="I95" s="89"/>
      <c r="J95" s="267" t="s">
        <v>78</v>
      </c>
      <c r="K95" s="267"/>
      <c r="L95" s="267"/>
      <c r="M95" s="267"/>
      <c r="N95" s="267"/>
      <c r="O95" s="267"/>
      <c r="P95" s="267"/>
      <c r="Q95" s="267"/>
      <c r="R95" s="267"/>
      <c r="S95" s="267"/>
      <c r="T95" s="267"/>
      <c r="U95" s="267"/>
      <c r="V95" s="267"/>
      <c r="W95" s="267"/>
      <c r="X95" s="267"/>
      <c r="Y95" s="267"/>
      <c r="Z95" s="267"/>
      <c r="AA95" s="267"/>
      <c r="AB95" s="267"/>
      <c r="AC95" s="267"/>
      <c r="AD95" s="267"/>
      <c r="AE95" s="267"/>
      <c r="AF95" s="267"/>
      <c r="AG95" s="271">
        <f>ROUND(SUM(AG96:AG98),2)</f>
        <v>0</v>
      </c>
      <c r="AH95" s="270"/>
      <c r="AI95" s="270"/>
      <c r="AJ95" s="270"/>
      <c r="AK95" s="270"/>
      <c r="AL95" s="270"/>
      <c r="AM95" s="270"/>
      <c r="AN95" s="269">
        <f>SUM(AG95,AT95)</f>
        <v>0</v>
      </c>
      <c r="AO95" s="270"/>
      <c r="AP95" s="270"/>
      <c r="AQ95" s="90" t="s">
        <v>79</v>
      </c>
      <c r="AR95" s="91"/>
      <c r="AS95" s="92">
        <f>ROUND(SUM(AS96:AS98),2)</f>
        <v>0</v>
      </c>
      <c r="AT95" s="93">
        <f>ROUND(SUM(AV95:AW95),2)</f>
        <v>0</v>
      </c>
      <c r="AU95" s="94">
        <f>ROUND(SUM(AU96:AU98),5)</f>
        <v>0</v>
      </c>
      <c r="AV95" s="93">
        <f>ROUND(AZ95*L29,2)</f>
        <v>0</v>
      </c>
      <c r="AW95" s="93">
        <f>ROUND(BA95*L30,2)</f>
        <v>0</v>
      </c>
      <c r="AX95" s="93">
        <f>ROUND(BB95*L29,2)</f>
        <v>0</v>
      </c>
      <c r="AY95" s="93">
        <f>ROUND(BC95*L30,2)</f>
        <v>0</v>
      </c>
      <c r="AZ95" s="93">
        <f>ROUND(SUM(AZ96:AZ98),2)</f>
        <v>0</v>
      </c>
      <c r="BA95" s="93">
        <f>ROUND(SUM(BA96:BA98),2)</f>
        <v>0</v>
      </c>
      <c r="BB95" s="93">
        <f>ROUND(SUM(BB96:BB98),2)</f>
        <v>0</v>
      </c>
      <c r="BC95" s="93">
        <f>ROUND(SUM(BC96:BC98),2)</f>
        <v>0</v>
      </c>
      <c r="BD95" s="95">
        <f>ROUND(SUM(BD96:BD98),2)</f>
        <v>0</v>
      </c>
      <c r="BS95" s="96" t="s">
        <v>72</v>
      </c>
      <c r="BT95" s="96" t="s">
        <v>80</v>
      </c>
      <c r="BU95" s="96" t="s">
        <v>74</v>
      </c>
      <c r="BV95" s="96" t="s">
        <v>75</v>
      </c>
      <c r="BW95" s="96" t="s">
        <v>81</v>
      </c>
      <c r="BX95" s="96" t="s">
        <v>5</v>
      </c>
      <c r="CL95" s="96" t="s">
        <v>1</v>
      </c>
      <c r="CM95" s="96" t="s">
        <v>82</v>
      </c>
    </row>
    <row r="96" spans="1:91" s="3" customFormat="1" ht="16.3" customHeight="1">
      <c r="A96" s="97" t="s">
        <v>83</v>
      </c>
      <c r="B96" s="52"/>
      <c r="C96" s="98"/>
      <c r="D96" s="98"/>
      <c r="E96" s="268" t="s">
        <v>78</v>
      </c>
      <c r="F96" s="268"/>
      <c r="G96" s="268"/>
      <c r="H96" s="268"/>
      <c r="I96" s="268"/>
      <c r="J96" s="98"/>
      <c r="K96" s="268" t="s">
        <v>84</v>
      </c>
      <c r="L96" s="268"/>
      <c r="M96" s="268"/>
      <c r="N96" s="268"/>
      <c r="O96" s="268"/>
      <c r="P96" s="268"/>
      <c r="Q96" s="268"/>
      <c r="R96" s="268"/>
      <c r="S96" s="268"/>
      <c r="T96" s="268"/>
      <c r="U96" s="268"/>
      <c r="V96" s="268"/>
      <c r="W96" s="268"/>
      <c r="X96" s="268"/>
      <c r="Y96" s="268"/>
      <c r="Z96" s="268"/>
      <c r="AA96" s="268"/>
      <c r="AB96" s="268"/>
      <c r="AC96" s="268"/>
      <c r="AD96" s="268"/>
      <c r="AE96" s="268"/>
      <c r="AF96" s="268"/>
      <c r="AG96" s="260">
        <f>'I.etapa - SO 101 Dopravní...'!J32</f>
        <v>0</v>
      </c>
      <c r="AH96" s="261"/>
      <c r="AI96" s="261"/>
      <c r="AJ96" s="261"/>
      <c r="AK96" s="261"/>
      <c r="AL96" s="261"/>
      <c r="AM96" s="261"/>
      <c r="AN96" s="260">
        <f>SUM(AG96,AT96)</f>
        <v>0</v>
      </c>
      <c r="AO96" s="261"/>
      <c r="AP96" s="261"/>
      <c r="AQ96" s="99" t="s">
        <v>85</v>
      </c>
      <c r="AR96" s="54"/>
      <c r="AS96" s="100">
        <v>0</v>
      </c>
      <c r="AT96" s="101">
        <f>ROUND(SUM(AV96:AW96),2)</f>
        <v>0</v>
      </c>
      <c r="AU96" s="102">
        <f>'I.etapa - SO 101 Dopravní...'!P139</f>
        <v>0</v>
      </c>
      <c r="AV96" s="101">
        <f>'I.etapa - SO 101 Dopravní...'!J35</f>
        <v>0</v>
      </c>
      <c r="AW96" s="101">
        <f>'I.etapa - SO 101 Dopravní...'!J36</f>
        <v>0</v>
      </c>
      <c r="AX96" s="101">
        <f>'I.etapa - SO 101 Dopravní...'!J37</f>
        <v>0</v>
      </c>
      <c r="AY96" s="101">
        <f>'I.etapa - SO 101 Dopravní...'!J38</f>
        <v>0</v>
      </c>
      <c r="AZ96" s="101">
        <f>'I.etapa - SO 101 Dopravní...'!F35</f>
        <v>0</v>
      </c>
      <c r="BA96" s="101">
        <f>'I.etapa - SO 101 Dopravní...'!F36</f>
        <v>0</v>
      </c>
      <c r="BB96" s="101">
        <f>'I.etapa - SO 101 Dopravní...'!F37</f>
        <v>0</v>
      </c>
      <c r="BC96" s="101">
        <f>'I.etapa - SO 101 Dopravní...'!F38</f>
        <v>0</v>
      </c>
      <c r="BD96" s="103">
        <f>'I.etapa - SO 101 Dopravní...'!F39</f>
        <v>0</v>
      </c>
      <c r="BT96" s="104" t="s">
        <v>82</v>
      </c>
      <c r="BV96" s="104" t="s">
        <v>75</v>
      </c>
      <c r="BW96" s="104" t="s">
        <v>86</v>
      </c>
      <c r="BX96" s="104" t="s">
        <v>81</v>
      </c>
      <c r="CL96" s="104" t="s">
        <v>1</v>
      </c>
    </row>
    <row r="97" spans="1:90" s="3" customFormat="1" ht="24.45" customHeight="1">
      <c r="A97" s="97" t="s">
        <v>83</v>
      </c>
      <c r="B97" s="52"/>
      <c r="C97" s="98"/>
      <c r="D97" s="98"/>
      <c r="E97" s="268" t="s">
        <v>87</v>
      </c>
      <c r="F97" s="268"/>
      <c r="G97" s="268"/>
      <c r="H97" s="268"/>
      <c r="I97" s="268"/>
      <c r="J97" s="98"/>
      <c r="K97" s="268" t="s">
        <v>88</v>
      </c>
      <c r="L97" s="268"/>
      <c r="M97" s="268"/>
      <c r="N97" s="268"/>
      <c r="O97" s="268"/>
      <c r="P97" s="268"/>
      <c r="Q97" s="268"/>
      <c r="R97" s="268"/>
      <c r="S97" s="268"/>
      <c r="T97" s="268"/>
      <c r="U97" s="268"/>
      <c r="V97" s="268"/>
      <c r="W97" s="268"/>
      <c r="X97" s="268"/>
      <c r="Y97" s="268"/>
      <c r="Z97" s="268"/>
      <c r="AA97" s="268"/>
      <c r="AB97" s="268"/>
      <c r="AC97" s="268"/>
      <c r="AD97" s="268"/>
      <c r="AE97" s="268"/>
      <c r="AF97" s="268"/>
      <c r="AG97" s="260">
        <f>'I.etapa-VO - SO 401 Veřej...'!J32</f>
        <v>0</v>
      </c>
      <c r="AH97" s="261"/>
      <c r="AI97" s="261"/>
      <c r="AJ97" s="261"/>
      <c r="AK97" s="261"/>
      <c r="AL97" s="261"/>
      <c r="AM97" s="261"/>
      <c r="AN97" s="260">
        <f>SUM(AG97,AT97)</f>
        <v>0</v>
      </c>
      <c r="AO97" s="261"/>
      <c r="AP97" s="261"/>
      <c r="AQ97" s="99" t="s">
        <v>85</v>
      </c>
      <c r="AR97" s="54"/>
      <c r="AS97" s="100">
        <v>0</v>
      </c>
      <c r="AT97" s="101">
        <f>ROUND(SUM(AV97:AW97),2)</f>
        <v>0</v>
      </c>
      <c r="AU97" s="102">
        <f>'I.etapa-VO - SO 401 Veřej...'!P122</f>
        <v>0</v>
      </c>
      <c r="AV97" s="101">
        <f>'I.etapa-VO - SO 401 Veřej...'!J35</f>
        <v>0</v>
      </c>
      <c r="AW97" s="101">
        <f>'I.etapa-VO - SO 401 Veřej...'!J36</f>
        <v>0</v>
      </c>
      <c r="AX97" s="101">
        <f>'I.etapa-VO - SO 401 Veřej...'!J37</f>
        <v>0</v>
      </c>
      <c r="AY97" s="101">
        <f>'I.etapa-VO - SO 401 Veřej...'!J38</f>
        <v>0</v>
      </c>
      <c r="AZ97" s="101">
        <f>'I.etapa-VO - SO 401 Veřej...'!F35</f>
        <v>0</v>
      </c>
      <c r="BA97" s="101">
        <f>'I.etapa-VO - SO 401 Veřej...'!F36</f>
        <v>0</v>
      </c>
      <c r="BB97" s="101">
        <f>'I.etapa-VO - SO 401 Veřej...'!F37</f>
        <v>0</v>
      </c>
      <c r="BC97" s="101">
        <f>'I.etapa-VO - SO 401 Veřej...'!F38</f>
        <v>0</v>
      </c>
      <c r="BD97" s="103">
        <f>'I.etapa-VO - SO 401 Veřej...'!F39</f>
        <v>0</v>
      </c>
      <c r="BT97" s="104" t="s">
        <v>82</v>
      </c>
      <c r="BV97" s="104" t="s">
        <v>75</v>
      </c>
      <c r="BW97" s="104" t="s">
        <v>89</v>
      </c>
      <c r="BX97" s="104" t="s">
        <v>81</v>
      </c>
      <c r="CL97" s="104" t="s">
        <v>1</v>
      </c>
    </row>
    <row r="98" spans="1:90" s="3" customFormat="1" ht="24.45" customHeight="1">
      <c r="A98" s="97" t="s">
        <v>83</v>
      </c>
      <c r="B98" s="52"/>
      <c r="C98" s="98"/>
      <c r="D98" s="98"/>
      <c r="E98" s="268" t="s">
        <v>90</v>
      </c>
      <c r="F98" s="268"/>
      <c r="G98" s="268"/>
      <c r="H98" s="268"/>
      <c r="I98" s="268"/>
      <c r="J98" s="98"/>
      <c r="K98" s="268" t="s">
        <v>91</v>
      </c>
      <c r="L98" s="268"/>
      <c r="M98" s="268"/>
      <c r="N98" s="268"/>
      <c r="O98" s="268"/>
      <c r="P98" s="268"/>
      <c r="Q98" s="268"/>
      <c r="R98" s="268"/>
      <c r="S98" s="268"/>
      <c r="T98" s="268"/>
      <c r="U98" s="268"/>
      <c r="V98" s="268"/>
      <c r="W98" s="268"/>
      <c r="X98" s="268"/>
      <c r="Y98" s="268"/>
      <c r="Z98" s="268"/>
      <c r="AA98" s="268"/>
      <c r="AB98" s="268"/>
      <c r="AC98" s="268"/>
      <c r="AD98" s="268"/>
      <c r="AE98" s="268"/>
      <c r="AF98" s="268"/>
      <c r="AG98" s="260">
        <f>'I.etapa-VRN - Vedlejší ro...'!J32</f>
        <v>0</v>
      </c>
      <c r="AH98" s="261"/>
      <c r="AI98" s="261"/>
      <c r="AJ98" s="261"/>
      <c r="AK98" s="261"/>
      <c r="AL98" s="261"/>
      <c r="AM98" s="261"/>
      <c r="AN98" s="260">
        <f>SUM(AG98,AT98)</f>
        <v>0</v>
      </c>
      <c r="AO98" s="261"/>
      <c r="AP98" s="261"/>
      <c r="AQ98" s="99" t="s">
        <v>85</v>
      </c>
      <c r="AR98" s="54"/>
      <c r="AS98" s="105">
        <v>0</v>
      </c>
      <c r="AT98" s="106">
        <f>ROUND(SUM(AV98:AW98),2)</f>
        <v>0</v>
      </c>
      <c r="AU98" s="107">
        <f>'I.etapa-VRN - Vedlejší ro...'!P126</f>
        <v>0</v>
      </c>
      <c r="AV98" s="106">
        <f>'I.etapa-VRN - Vedlejší ro...'!J35</f>
        <v>0</v>
      </c>
      <c r="AW98" s="106">
        <f>'I.etapa-VRN - Vedlejší ro...'!J36</f>
        <v>0</v>
      </c>
      <c r="AX98" s="106">
        <f>'I.etapa-VRN - Vedlejší ro...'!J37</f>
        <v>0</v>
      </c>
      <c r="AY98" s="106">
        <f>'I.etapa-VRN - Vedlejší ro...'!J38</f>
        <v>0</v>
      </c>
      <c r="AZ98" s="106">
        <f>'I.etapa-VRN - Vedlejší ro...'!F35</f>
        <v>0</v>
      </c>
      <c r="BA98" s="106">
        <f>'I.etapa-VRN - Vedlejší ro...'!F36</f>
        <v>0</v>
      </c>
      <c r="BB98" s="106">
        <f>'I.etapa-VRN - Vedlejší ro...'!F37</f>
        <v>0</v>
      </c>
      <c r="BC98" s="106">
        <f>'I.etapa-VRN - Vedlejší ro...'!F38</f>
        <v>0</v>
      </c>
      <c r="BD98" s="108">
        <f>'I.etapa-VRN - Vedlejší ro...'!F39</f>
        <v>0</v>
      </c>
      <c r="BT98" s="104" t="s">
        <v>82</v>
      </c>
      <c r="BV98" s="104" t="s">
        <v>75</v>
      </c>
      <c r="BW98" s="104" t="s">
        <v>92</v>
      </c>
      <c r="BX98" s="104" t="s">
        <v>81</v>
      </c>
      <c r="CL98" s="104" t="s">
        <v>1</v>
      </c>
    </row>
    <row r="99" spans="1:90" s="1" customFormat="1" ht="30.1" customHeight="1"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7"/>
    </row>
    <row r="100" spans="1:90" s="1" customFormat="1" ht="7" customHeight="1"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37"/>
    </row>
  </sheetData>
  <sheetProtection password="CC35" sheet="1" objects="1" scenarios="1" formatColumns="0" formatRows="0"/>
  <mergeCells count="54">
    <mergeCell ref="AK33:AO33"/>
    <mergeCell ref="AK26:AO26"/>
    <mergeCell ref="W29:AE29"/>
    <mergeCell ref="AK29:AO29"/>
    <mergeCell ref="W30:AE30"/>
    <mergeCell ref="AK30:AO30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E96:I96"/>
    <mergeCell ref="K96:AF96"/>
    <mergeCell ref="E97:I97"/>
    <mergeCell ref="K97:AF97"/>
    <mergeCell ref="E98:I98"/>
    <mergeCell ref="K98:AF98"/>
    <mergeCell ref="AN95:AP95"/>
    <mergeCell ref="AG95:AM95"/>
  </mergeCells>
  <hyperlinks>
    <hyperlink ref="A96" location="'I.etapa - SO 101 Dopravní...'!C2" display="/"/>
    <hyperlink ref="A97" location="'I.etapa-VO - SO 401 Veřej...'!C2" display="/"/>
    <hyperlink ref="A98" location="'I.etapa-VRN - Vedlejší r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507"/>
  <sheetViews>
    <sheetView showGridLines="0" tabSelected="1" topLeftCell="A483" workbookViewId="0"/>
  </sheetViews>
  <sheetFormatPr defaultRowHeight="10.9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43.5703125" customWidth="1"/>
    <col min="7" max="7" width="6" customWidth="1"/>
    <col min="8" max="8" width="9.85546875" customWidth="1"/>
    <col min="9" max="9" width="17.28515625" style="109" customWidth="1"/>
    <col min="10" max="10" width="17.28515625" customWidth="1"/>
    <col min="11" max="11" width="17.28515625" hidden="1" customWidth="1"/>
    <col min="12" max="12" width="8" customWidth="1"/>
    <col min="13" max="13" width="9.28515625" hidden="1" customWidth="1"/>
    <col min="14" max="14" width="9.140625" hidden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56" ht="37.049999999999997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86</v>
      </c>
      <c r="AZ2" s="110" t="s">
        <v>93</v>
      </c>
      <c r="BA2" s="110" t="s">
        <v>94</v>
      </c>
      <c r="BB2" s="110" t="s">
        <v>1</v>
      </c>
      <c r="BC2" s="110" t="s">
        <v>95</v>
      </c>
      <c r="BD2" s="110" t="s">
        <v>82</v>
      </c>
    </row>
    <row r="3" spans="2:56" ht="7" hidden="1" customHeight="1">
      <c r="B3" s="111"/>
      <c r="C3" s="112"/>
      <c r="D3" s="112"/>
      <c r="E3" s="112"/>
      <c r="F3" s="112"/>
      <c r="G3" s="112"/>
      <c r="H3" s="112"/>
      <c r="I3" s="113"/>
      <c r="J3" s="112"/>
      <c r="K3" s="112"/>
      <c r="L3" s="19"/>
      <c r="AT3" s="16" t="s">
        <v>82</v>
      </c>
      <c r="AZ3" s="110" t="s">
        <v>96</v>
      </c>
      <c r="BA3" s="110" t="s">
        <v>97</v>
      </c>
      <c r="BB3" s="110" t="s">
        <v>1</v>
      </c>
      <c r="BC3" s="110" t="s">
        <v>98</v>
      </c>
      <c r="BD3" s="110" t="s">
        <v>82</v>
      </c>
    </row>
    <row r="4" spans="2:56" ht="25" hidden="1" customHeight="1">
      <c r="B4" s="19"/>
      <c r="D4" s="114" t="s">
        <v>99</v>
      </c>
      <c r="L4" s="19"/>
      <c r="M4" s="115" t="s">
        <v>10</v>
      </c>
      <c r="AT4" s="16" t="s">
        <v>4</v>
      </c>
      <c r="AZ4" s="110" t="s">
        <v>100</v>
      </c>
      <c r="BA4" s="110" t="s">
        <v>101</v>
      </c>
      <c r="BB4" s="110" t="s">
        <v>1</v>
      </c>
      <c r="BC4" s="110" t="s">
        <v>102</v>
      </c>
      <c r="BD4" s="110" t="s">
        <v>82</v>
      </c>
    </row>
    <row r="5" spans="2:56" ht="7" hidden="1" customHeight="1">
      <c r="B5" s="19"/>
      <c r="L5" s="19"/>
      <c r="AZ5" s="110" t="s">
        <v>103</v>
      </c>
      <c r="BA5" s="110" t="s">
        <v>104</v>
      </c>
      <c r="BB5" s="110" t="s">
        <v>1</v>
      </c>
      <c r="BC5" s="110" t="s">
        <v>105</v>
      </c>
      <c r="BD5" s="110" t="s">
        <v>82</v>
      </c>
    </row>
    <row r="6" spans="2:56" ht="12.1" hidden="1" customHeight="1">
      <c r="B6" s="19"/>
      <c r="D6" s="116" t="s">
        <v>16</v>
      </c>
      <c r="L6" s="19"/>
      <c r="AZ6" s="110" t="s">
        <v>106</v>
      </c>
      <c r="BA6" s="110" t="s">
        <v>107</v>
      </c>
      <c r="BB6" s="110" t="s">
        <v>1</v>
      </c>
      <c r="BC6" s="110" t="s">
        <v>108</v>
      </c>
      <c r="BD6" s="110" t="s">
        <v>82</v>
      </c>
    </row>
    <row r="7" spans="2:56" ht="16.3" hidden="1" customHeight="1">
      <c r="B7" s="19"/>
      <c r="E7" s="308" t="str">
        <f>'Rekapitulace stavby'!K6</f>
        <v>NYMBURK - REGENERACE PANELOVÉHO SÍDLIŠTĚ JANKOVICE</v>
      </c>
      <c r="F7" s="309"/>
      <c r="G7" s="309"/>
      <c r="H7" s="309"/>
      <c r="L7" s="19"/>
      <c r="AZ7" s="110" t="s">
        <v>109</v>
      </c>
      <c r="BA7" s="110" t="s">
        <v>110</v>
      </c>
      <c r="BB7" s="110" t="s">
        <v>1</v>
      </c>
      <c r="BC7" s="110" t="s">
        <v>111</v>
      </c>
      <c r="BD7" s="110" t="s">
        <v>82</v>
      </c>
    </row>
    <row r="8" spans="2:56" ht="12.1" hidden="1" customHeight="1">
      <c r="B8" s="19"/>
      <c r="D8" s="116" t="s">
        <v>112</v>
      </c>
      <c r="L8" s="19"/>
      <c r="AZ8" s="110" t="s">
        <v>113</v>
      </c>
      <c r="BA8" s="110" t="s">
        <v>114</v>
      </c>
      <c r="BB8" s="110" t="s">
        <v>1</v>
      </c>
      <c r="BC8" s="110" t="s">
        <v>115</v>
      </c>
      <c r="BD8" s="110" t="s">
        <v>82</v>
      </c>
    </row>
    <row r="9" spans="2:56" s="1" customFormat="1" ht="16.3" hidden="1" customHeight="1">
      <c r="B9" s="37"/>
      <c r="E9" s="308" t="s">
        <v>116</v>
      </c>
      <c r="F9" s="310"/>
      <c r="G9" s="310"/>
      <c r="H9" s="310"/>
      <c r="I9" s="117"/>
      <c r="L9" s="37"/>
      <c r="AZ9" s="110" t="s">
        <v>117</v>
      </c>
      <c r="BA9" s="110" t="s">
        <v>118</v>
      </c>
      <c r="BB9" s="110" t="s">
        <v>1</v>
      </c>
      <c r="BC9" s="110" t="s">
        <v>119</v>
      </c>
      <c r="BD9" s="110" t="s">
        <v>82</v>
      </c>
    </row>
    <row r="10" spans="2:56" s="1" customFormat="1" ht="12.1" hidden="1" customHeight="1">
      <c r="B10" s="37"/>
      <c r="D10" s="116" t="s">
        <v>120</v>
      </c>
      <c r="I10" s="117"/>
      <c r="L10" s="37"/>
      <c r="AZ10" s="110" t="s">
        <v>121</v>
      </c>
      <c r="BA10" s="110" t="s">
        <v>122</v>
      </c>
      <c r="BB10" s="110" t="s">
        <v>1</v>
      </c>
      <c r="BC10" s="110" t="s">
        <v>123</v>
      </c>
      <c r="BD10" s="110" t="s">
        <v>82</v>
      </c>
    </row>
    <row r="11" spans="2:56" s="1" customFormat="1" ht="37.049999999999997" hidden="1" customHeight="1">
      <c r="B11" s="37"/>
      <c r="E11" s="311" t="s">
        <v>124</v>
      </c>
      <c r="F11" s="310"/>
      <c r="G11" s="310"/>
      <c r="H11" s="310"/>
      <c r="I11" s="117"/>
      <c r="L11" s="37"/>
      <c r="AZ11" s="110" t="s">
        <v>125</v>
      </c>
      <c r="BA11" s="110" t="s">
        <v>126</v>
      </c>
      <c r="BB11" s="110" t="s">
        <v>1</v>
      </c>
      <c r="BC11" s="110" t="s">
        <v>127</v>
      </c>
      <c r="BD11" s="110" t="s">
        <v>82</v>
      </c>
    </row>
    <row r="12" spans="2:56" s="1" customFormat="1" hidden="1">
      <c r="B12" s="37"/>
      <c r="I12" s="117"/>
      <c r="L12" s="37"/>
      <c r="AZ12" s="110" t="s">
        <v>128</v>
      </c>
      <c r="BA12" s="110" t="s">
        <v>129</v>
      </c>
      <c r="BB12" s="110" t="s">
        <v>1</v>
      </c>
      <c r="BC12" s="110" t="s">
        <v>130</v>
      </c>
      <c r="BD12" s="110" t="s">
        <v>82</v>
      </c>
    </row>
    <row r="13" spans="2:56" s="1" customFormat="1" ht="12.1" hidden="1" customHeight="1">
      <c r="B13" s="37"/>
      <c r="D13" s="116" t="s">
        <v>18</v>
      </c>
      <c r="F13" s="104" t="s">
        <v>1</v>
      </c>
      <c r="I13" s="118" t="s">
        <v>19</v>
      </c>
      <c r="J13" s="104" t="s">
        <v>1</v>
      </c>
      <c r="L13" s="37"/>
    </row>
    <row r="14" spans="2:56" s="1" customFormat="1" ht="12.1" hidden="1" customHeight="1">
      <c r="B14" s="37"/>
      <c r="D14" s="116" t="s">
        <v>20</v>
      </c>
      <c r="F14" s="104" t="s">
        <v>21</v>
      </c>
      <c r="I14" s="118" t="s">
        <v>22</v>
      </c>
      <c r="J14" s="119" t="str">
        <f>'Rekapitulace stavby'!AN8</f>
        <v>30. 9. 2019</v>
      </c>
      <c r="L14" s="37"/>
    </row>
    <row r="15" spans="2:56" s="1" customFormat="1" ht="10.9" hidden="1" customHeight="1">
      <c r="B15" s="37"/>
      <c r="I15" s="117"/>
      <c r="L15" s="37"/>
    </row>
    <row r="16" spans="2:56" s="1" customFormat="1" ht="12.1" hidden="1" customHeight="1">
      <c r="B16" s="37"/>
      <c r="D16" s="116" t="s">
        <v>24</v>
      </c>
      <c r="I16" s="118" t="s">
        <v>25</v>
      </c>
      <c r="J16" s="104" t="str">
        <f>IF('Rekapitulace stavby'!AN10="","",'Rekapitulace stavby'!AN10)</f>
        <v/>
      </c>
      <c r="L16" s="37"/>
    </row>
    <row r="17" spans="2:12" s="1" customFormat="1" ht="18" hidden="1" customHeight="1">
      <c r="B17" s="37"/>
      <c r="E17" s="104" t="str">
        <f>IF('Rekapitulace stavby'!E11="","",'Rekapitulace stavby'!E11)</f>
        <v xml:space="preserve"> </v>
      </c>
      <c r="I17" s="118" t="s">
        <v>26</v>
      </c>
      <c r="J17" s="104" t="str">
        <f>IF('Rekapitulace stavby'!AN11="","",'Rekapitulace stavby'!AN11)</f>
        <v/>
      </c>
      <c r="L17" s="37"/>
    </row>
    <row r="18" spans="2:12" s="1" customFormat="1" ht="7" hidden="1" customHeight="1">
      <c r="B18" s="37"/>
      <c r="I18" s="117"/>
      <c r="L18" s="37"/>
    </row>
    <row r="19" spans="2:12" s="1" customFormat="1" ht="12.1" hidden="1" customHeight="1">
      <c r="B19" s="37"/>
      <c r="D19" s="116" t="s">
        <v>27</v>
      </c>
      <c r="I19" s="118" t="s">
        <v>25</v>
      </c>
      <c r="J19" s="29" t="str">
        <f>'Rekapitulace stavby'!AN13</f>
        <v>Vyplň údaj</v>
      </c>
      <c r="L19" s="37"/>
    </row>
    <row r="20" spans="2:12" s="1" customFormat="1" ht="18" hidden="1" customHeight="1">
      <c r="B20" s="37"/>
      <c r="E20" s="312" t="str">
        <f>'Rekapitulace stavby'!E14</f>
        <v>Vyplň údaj</v>
      </c>
      <c r="F20" s="313"/>
      <c r="G20" s="313"/>
      <c r="H20" s="313"/>
      <c r="I20" s="118" t="s">
        <v>26</v>
      </c>
      <c r="J20" s="29" t="str">
        <f>'Rekapitulace stavby'!AN14</f>
        <v>Vyplň údaj</v>
      </c>
      <c r="L20" s="37"/>
    </row>
    <row r="21" spans="2:12" s="1" customFormat="1" ht="7" hidden="1" customHeight="1">
      <c r="B21" s="37"/>
      <c r="I21" s="117"/>
      <c r="L21" s="37"/>
    </row>
    <row r="22" spans="2:12" s="1" customFormat="1" ht="12.1" hidden="1" customHeight="1">
      <c r="B22" s="37"/>
      <c r="D22" s="116" t="s">
        <v>29</v>
      </c>
      <c r="I22" s="118" t="s">
        <v>25</v>
      </c>
      <c r="J22" s="104" t="str">
        <f>IF('Rekapitulace stavby'!AN16="","",'Rekapitulace stavby'!AN16)</f>
        <v/>
      </c>
      <c r="L22" s="37"/>
    </row>
    <row r="23" spans="2:12" s="1" customFormat="1" ht="18" hidden="1" customHeight="1">
      <c r="B23" s="37"/>
      <c r="E23" s="104" t="str">
        <f>IF('Rekapitulace stavby'!E17="","",'Rekapitulace stavby'!E17)</f>
        <v xml:space="preserve"> </v>
      </c>
      <c r="I23" s="118" t="s">
        <v>26</v>
      </c>
      <c r="J23" s="104" t="str">
        <f>IF('Rekapitulace stavby'!AN17="","",'Rekapitulace stavby'!AN17)</f>
        <v/>
      </c>
      <c r="L23" s="37"/>
    </row>
    <row r="24" spans="2:12" s="1" customFormat="1" ht="7" hidden="1" customHeight="1">
      <c r="B24" s="37"/>
      <c r="I24" s="117"/>
      <c r="L24" s="37"/>
    </row>
    <row r="25" spans="2:12" s="1" customFormat="1" ht="12.1" hidden="1" customHeight="1">
      <c r="B25" s="37"/>
      <c r="D25" s="116" t="s">
        <v>31</v>
      </c>
      <c r="I25" s="118" t="s">
        <v>25</v>
      </c>
      <c r="J25" s="104" t="str">
        <f>IF('Rekapitulace stavby'!AN19="","",'Rekapitulace stavby'!AN19)</f>
        <v/>
      </c>
      <c r="L25" s="37"/>
    </row>
    <row r="26" spans="2:12" s="1" customFormat="1" ht="18" hidden="1" customHeight="1">
      <c r="B26" s="37"/>
      <c r="E26" s="104" t="str">
        <f>IF('Rekapitulace stavby'!E20="","",'Rekapitulace stavby'!E20)</f>
        <v xml:space="preserve"> </v>
      </c>
      <c r="I26" s="118" t="s">
        <v>26</v>
      </c>
      <c r="J26" s="104" t="str">
        <f>IF('Rekapitulace stavby'!AN20="","",'Rekapitulace stavby'!AN20)</f>
        <v/>
      </c>
      <c r="L26" s="37"/>
    </row>
    <row r="27" spans="2:12" s="1" customFormat="1" ht="7" hidden="1" customHeight="1">
      <c r="B27" s="37"/>
      <c r="I27" s="117"/>
      <c r="L27" s="37"/>
    </row>
    <row r="28" spans="2:12" s="1" customFormat="1" ht="12.1" hidden="1" customHeight="1">
      <c r="B28" s="37"/>
      <c r="D28" s="116" t="s">
        <v>32</v>
      </c>
      <c r="I28" s="117"/>
      <c r="L28" s="37"/>
    </row>
    <row r="29" spans="2:12" s="7" customFormat="1" ht="16.3" hidden="1" customHeight="1">
      <c r="B29" s="120"/>
      <c r="E29" s="314" t="s">
        <v>1</v>
      </c>
      <c r="F29" s="314"/>
      <c r="G29" s="314"/>
      <c r="H29" s="314"/>
      <c r="I29" s="121"/>
      <c r="L29" s="120"/>
    </row>
    <row r="30" spans="2:12" s="1" customFormat="1" ht="7" hidden="1" customHeight="1">
      <c r="B30" s="37"/>
      <c r="I30" s="117"/>
      <c r="L30" s="37"/>
    </row>
    <row r="31" spans="2:12" s="1" customFormat="1" ht="7" hidden="1" customHeight="1">
      <c r="B31" s="37"/>
      <c r="D31" s="61"/>
      <c r="E31" s="61"/>
      <c r="F31" s="61"/>
      <c r="G31" s="61"/>
      <c r="H31" s="61"/>
      <c r="I31" s="122"/>
      <c r="J31" s="61"/>
      <c r="K31" s="61"/>
      <c r="L31" s="37"/>
    </row>
    <row r="32" spans="2:12" s="1" customFormat="1" ht="25.5" hidden="1" customHeight="1">
      <c r="B32" s="37"/>
      <c r="D32" s="123" t="s">
        <v>33</v>
      </c>
      <c r="I32" s="117"/>
      <c r="J32" s="124">
        <f>ROUND(J139, 2)</f>
        <v>0</v>
      </c>
      <c r="L32" s="37"/>
    </row>
    <row r="33" spans="2:12" s="1" customFormat="1" ht="7" hidden="1" customHeight="1">
      <c r="B33" s="37"/>
      <c r="D33" s="61"/>
      <c r="E33" s="61"/>
      <c r="F33" s="61"/>
      <c r="G33" s="61"/>
      <c r="H33" s="61"/>
      <c r="I33" s="122"/>
      <c r="J33" s="61"/>
      <c r="K33" s="61"/>
      <c r="L33" s="37"/>
    </row>
    <row r="34" spans="2:12" s="1" customFormat="1" ht="14.45" hidden="1" customHeight="1">
      <c r="B34" s="37"/>
      <c r="F34" s="125" t="s">
        <v>35</v>
      </c>
      <c r="I34" s="126" t="s">
        <v>34</v>
      </c>
      <c r="J34" s="125" t="s">
        <v>36</v>
      </c>
      <c r="L34" s="37"/>
    </row>
    <row r="35" spans="2:12" s="1" customFormat="1" ht="14.45" hidden="1" customHeight="1">
      <c r="B35" s="37"/>
      <c r="D35" s="127" t="s">
        <v>37</v>
      </c>
      <c r="E35" s="116" t="s">
        <v>38</v>
      </c>
      <c r="F35" s="128">
        <f>ROUND((SUM(BE139:BE506)),  2)</f>
        <v>0</v>
      </c>
      <c r="I35" s="129">
        <v>0.21</v>
      </c>
      <c r="J35" s="128">
        <f>ROUND(((SUM(BE139:BE506))*I35),  2)</f>
        <v>0</v>
      </c>
      <c r="L35" s="37"/>
    </row>
    <row r="36" spans="2:12" s="1" customFormat="1" ht="14.45" hidden="1" customHeight="1">
      <c r="B36" s="37"/>
      <c r="E36" s="116" t="s">
        <v>39</v>
      </c>
      <c r="F36" s="128">
        <f>ROUND((SUM(BF139:BF506)),  2)</f>
        <v>0</v>
      </c>
      <c r="I36" s="129">
        <v>0.15</v>
      </c>
      <c r="J36" s="128">
        <f>ROUND(((SUM(BF139:BF506))*I36),  2)</f>
        <v>0</v>
      </c>
      <c r="L36" s="37"/>
    </row>
    <row r="37" spans="2:12" s="1" customFormat="1" ht="14.45" hidden="1" customHeight="1">
      <c r="B37" s="37"/>
      <c r="E37" s="116" t="s">
        <v>40</v>
      </c>
      <c r="F37" s="128">
        <f>ROUND((SUM(BG139:BG506)),  2)</f>
        <v>0</v>
      </c>
      <c r="I37" s="129">
        <v>0.21</v>
      </c>
      <c r="J37" s="128">
        <f>0</f>
        <v>0</v>
      </c>
      <c r="L37" s="37"/>
    </row>
    <row r="38" spans="2:12" s="1" customFormat="1" ht="14.45" hidden="1" customHeight="1">
      <c r="B38" s="37"/>
      <c r="E38" s="116" t="s">
        <v>41</v>
      </c>
      <c r="F38" s="128">
        <f>ROUND((SUM(BH139:BH506)),  2)</f>
        <v>0</v>
      </c>
      <c r="I38" s="129">
        <v>0.15</v>
      </c>
      <c r="J38" s="128">
        <f>0</f>
        <v>0</v>
      </c>
      <c r="L38" s="37"/>
    </row>
    <row r="39" spans="2:12" s="1" customFormat="1" ht="14.45" hidden="1" customHeight="1">
      <c r="B39" s="37"/>
      <c r="E39" s="116" t="s">
        <v>42</v>
      </c>
      <c r="F39" s="128">
        <f>ROUND((SUM(BI139:BI506)),  2)</f>
        <v>0</v>
      </c>
      <c r="I39" s="129">
        <v>0</v>
      </c>
      <c r="J39" s="128">
        <f>0</f>
        <v>0</v>
      </c>
      <c r="L39" s="37"/>
    </row>
    <row r="40" spans="2:12" s="1" customFormat="1" ht="7" hidden="1" customHeight="1">
      <c r="B40" s="37"/>
      <c r="I40" s="117"/>
      <c r="L40" s="37"/>
    </row>
    <row r="41" spans="2:12" s="1" customFormat="1" ht="25.5" hidden="1" customHeight="1">
      <c r="B41" s="37"/>
      <c r="C41" s="130"/>
      <c r="D41" s="131" t="s">
        <v>43</v>
      </c>
      <c r="E41" s="132"/>
      <c r="F41" s="132"/>
      <c r="G41" s="133" t="s">
        <v>44</v>
      </c>
      <c r="H41" s="134" t="s">
        <v>45</v>
      </c>
      <c r="I41" s="135"/>
      <c r="J41" s="136">
        <f>SUM(J32:J39)</f>
        <v>0</v>
      </c>
      <c r="K41" s="137"/>
      <c r="L41" s="37"/>
    </row>
    <row r="42" spans="2:12" s="1" customFormat="1" ht="14.45" hidden="1" customHeight="1">
      <c r="B42" s="37"/>
      <c r="I42" s="117"/>
      <c r="L42" s="37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7"/>
      <c r="D50" s="138" t="s">
        <v>46</v>
      </c>
      <c r="E50" s="139"/>
      <c r="F50" s="139"/>
      <c r="G50" s="138" t="s">
        <v>47</v>
      </c>
      <c r="H50" s="139"/>
      <c r="I50" s="140"/>
      <c r="J50" s="139"/>
      <c r="K50" s="139"/>
      <c r="L50" s="37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9" hidden="1">
      <c r="B61" s="37"/>
      <c r="D61" s="141" t="s">
        <v>48</v>
      </c>
      <c r="E61" s="142"/>
      <c r="F61" s="143" t="s">
        <v>49</v>
      </c>
      <c r="G61" s="141" t="s">
        <v>48</v>
      </c>
      <c r="H61" s="142"/>
      <c r="I61" s="144"/>
      <c r="J61" s="145" t="s">
        <v>49</v>
      </c>
      <c r="K61" s="142"/>
      <c r="L61" s="37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3.6" hidden="1">
      <c r="B65" s="37"/>
      <c r="D65" s="138" t="s">
        <v>50</v>
      </c>
      <c r="E65" s="139"/>
      <c r="F65" s="139"/>
      <c r="G65" s="138" t="s">
        <v>51</v>
      </c>
      <c r="H65" s="139"/>
      <c r="I65" s="140"/>
      <c r="J65" s="139"/>
      <c r="K65" s="139"/>
      <c r="L65" s="37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9" hidden="1">
      <c r="B76" s="37"/>
      <c r="D76" s="141" t="s">
        <v>48</v>
      </c>
      <c r="E76" s="142"/>
      <c r="F76" s="143" t="s">
        <v>49</v>
      </c>
      <c r="G76" s="141" t="s">
        <v>48</v>
      </c>
      <c r="H76" s="142"/>
      <c r="I76" s="144"/>
      <c r="J76" s="145" t="s">
        <v>49</v>
      </c>
      <c r="K76" s="142"/>
      <c r="L76" s="37"/>
    </row>
    <row r="77" spans="2:12" s="1" customFormat="1" ht="14.45" hidden="1" customHeight="1">
      <c r="B77" s="146"/>
      <c r="C77" s="147"/>
      <c r="D77" s="147"/>
      <c r="E77" s="147"/>
      <c r="F77" s="147"/>
      <c r="G77" s="147"/>
      <c r="H77" s="147"/>
      <c r="I77" s="148"/>
      <c r="J77" s="147"/>
      <c r="K77" s="147"/>
      <c r="L77" s="37"/>
    </row>
    <row r="78" spans="2:12" hidden="1"/>
    <row r="79" spans="2:12" hidden="1"/>
    <row r="80" spans="2:12" hidden="1"/>
    <row r="81" spans="2:12" s="1" customFormat="1" ht="7" hidden="1" customHeight="1">
      <c r="B81" s="149"/>
      <c r="C81" s="150"/>
      <c r="D81" s="150"/>
      <c r="E81" s="150"/>
      <c r="F81" s="150"/>
      <c r="G81" s="150"/>
      <c r="H81" s="150"/>
      <c r="I81" s="151"/>
      <c r="J81" s="150"/>
      <c r="K81" s="150"/>
      <c r="L81" s="37"/>
    </row>
    <row r="82" spans="2:12" s="1" customFormat="1" ht="25" hidden="1" customHeight="1">
      <c r="B82" s="33"/>
      <c r="C82" s="22" t="s">
        <v>131</v>
      </c>
      <c r="D82" s="34"/>
      <c r="E82" s="34"/>
      <c r="F82" s="34"/>
      <c r="G82" s="34"/>
      <c r="H82" s="34"/>
      <c r="I82" s="117"/>
      <c r="J82" s="34"/>
      <c r="K82" s="34"/>
      <c r="L82" s="37"/>
    </row>
    <row r="83" spans="2:12" s="1" customFormat="1" ht="7" hidden="1" customHeight="1">
      <c r="B83" s="33"/>
      <c r="C83" s="34"/>
      <c r="D83" s="34"/>
      <c r="E83" s="34"/>
      <c r="F83" s="34"/>
      <c r="G83" s="34"/>
      <c r="H83" s="34"/>
      <c r="I83" s="117"/>
      <c r="J83" s="34"/>
      <c r="K83" s="34"/>
      <c r="L83" s="37"/>
    </row>
    <row r="84" spans="2:12" s="1" customFormat="1" ht="12.1" hidden="1" customHeight="1">
      <c r="B84" s="33"/>
      <c r="C84" s="28" t="s">
        <v>16</v>
      </c>
      <c r="D84" s="34"/>
      <c r="E84" s="34"/>
      <c r="F84" s="34"/>
      <c r="G84" s="34"/>
      <c r="H84" s="34"/>
      <c r="I84" s="117"/>
      <c r="J84" s="34"/>
      <c r="K84" s="34"/>
      <c r="L84" s="37"/>
    </row>
    <row r="85" spans="2:12" s="1" customFormat="1" ht="16.3" hidden="1" customHeight="1">
      <c r="B85" s="33"/>
      <c r="C85" s="34"/>
      <c r="D85" s="34"/>
      <c r="E85" s="306" t="str">
        <f>E7</f>
        <v>NYMBURK - REGENERACE PANELOVÉHO SÍDLIŠTĚ JANKOVICE</v>
      </c>
      <c r="F85" s="307"/>
      <c r="G85" s="307"/>
      <c r="H85" s="307"/>
      <c r="I85" s="117"/>
      <c r="J85" s="34"/>
      <c r="K85" s="34"/>
      <c r="L85" s="37"/>
    </row>
    <row r="86" spans="2:12" ht="12.1" hidden="1" customHeight="1">
      <c r="B86" s="20"/>
      <c r="C86" s="28" t="s">
        <v>112</v>
      </c>
      <c r="D86" s="21"/>
      <c r="E86" s="21"/>
      <c r="F86" s="21"/>
      <c r="G86" s="21"/>
      <c r="H86" s="21"/>
      <c r="J86" s="21"/>
      <c r="K86" s="21"/>
      <c r="L86" s="19"/>
    </row>
    <row r="87" spans="2:12" s="1" customFormat="1" ht="16.3" hidden="1" customHeight="1">
      <c r="B87" s="33"/>
      <c r="C87" s="34"/>
      <c r="D87" s="34"/>
      <c r="E87" s="306" t="s">
        <v>116</v>
      </c>
      <c r="F87" s="305"/>
      <c r="G87" s="305"/>
      <c r="H87" s="305"/>
      <c r="I87" s="117"/>
      <c r="J87" s="34"/>
      <c r="K87" s="34"/>
      <c r="L87" s="37"/>
    </row>
    <row r="88" spans="2:12" s="1" customFormat="1" ht="12.1" hidden="1" customHeight="1">
      <c r="B88" s="33"/>
      <c r="C88" s="28" t="s">
        <v>120</v>
      </c>
      <c r="D88" s="34"/>
      <c r="E88" s="34"/>
      <c r="F88" s="34"/>
      <c r="G88" s="34"/>
      <c r="H88" s="34"/>
      <c r="I88" s="117"/>
      <c r="J88" s="34"/>
      <c r="K88" s="34"/>
      <c r="L88" s="37"/>
    </row>
    <row r="89" spans="2:12" s="1" customFormat="1" ht="16.3" hidden="1" customHeight="1">
      <c r="B89" s="33"/>
      <c r="C89" s="34"/>
      <c r="D89" s="34"/>
      <c r="E89" s="289" t="str">
        <f>E11</f>
        <v>I.etapa - SO 101 Dopravní plochy - I.etapa</v>
      </c>
      <c r="F89" s="305"/>
      <c r="G89" s="305"/>
      <c r="H89" s="305"/>
      <c r="I89" s="117"/>
      <c r="J89" s="34"/>
      <c r="K89" s="34"/>
      <c r="L89" s="37"/>
    </row>
    <row r="90" spans="2:12" s="1" customFormat="1" ht="7" hidden="1" customHeight="1">
      <c r="B90" s="33"/>
      <c r="C90" s="34"/>
      <c r="D90" s="34"/>
      <c r="E90" s="34"/>
      <c r="F90" s="34"/>
      <c r="G90" s="34"/>
      <c r="H90" s="34"/>
      <c r="I90" s="117"/>
      <c r="J90" s="34"/>
      <c r="K90" s="34"/>
      <c r="L90" s="37"/>
    </row>
    <row r="91" spans="2:12" s="1" customFormat="1" ht="12.1" hidden="1" customHeight="1">
      <c r="B91" s="33"/>
      <c r="C91" s="28" t="s">
        <v>20</v>
      </c>
      <c r="D91" s="34"/>
      <c r="E91" s="34"/>
      <c r="F91" s="26" t="str">
        <f>F14</f>
        <v xml:space="preserve"> </v>
      </c>
      <c r="G91" s="34"/>
      <c r="H91" s="34"/>
      <c r="I91" s="118" t="s">
        <v>22</v>
      </c>
      <c r="J91" s="60" t="str">
        <f>IF(J14="","",J14)</f>
        <v>30. 9. 2019</v>
      </c>
      <c r="K91" s="34"/>
      <c r="L91" s="37"/>
    </row>
    <row r="92" spans="2:12" s="1" customFormat="1" ht="7" hidden="1" customHeight="1">
      <c r="B92" s="33"/>
      <c r="C92" s="34"/>
      <c r="D92" s="34"/>
      <c r="E92" s="34"/>
      <c r="F92" s="34"/>
      <c r="G92" s="34"/>
      <c r="H92" s="34"/>
      <c r="I92" s="117"/>
      <c r="J92" s="34"/>
      <c r="K92" s="34"/>
      <c r="L92" s="37"/>
    </row>
    <row r="93" spans="2:12" s="1" customFormat="1" ht="15.3" hidden="1" customHeight="1">
      <c r="B93" s="33"/>
      <c r="C93" s="28" t="s">
        <v>24</v>
      </c>
      <c r="D93" s="34"/>
      <c r="E93" s="34"/>
      <c r="F93" s="26" t="str">
        <f>E17</f>
        <v xml:space="preserve"> </v>
      </c>
      <c r="G93" s="34"/>
      <c r="H93" s="34"/>
      <c r="I93" s="118" t="s">
        <v>29</v>
      </c>
      <c r="J93" s="31" t="str">
        <f>E23</f>
        <v xml:space="preserve"> </v>
      </c>
      <c r="K93" s="34"/>
      <c r="L93" s="37"/>
    </row>
    <row r="94" spans="2:12" s="1" customFormat="1" ht="15.3" hidden="1" customHeight="1">
      <c r="B94" s="33"/>
      <c r="C94" s="28" t="s">
        <v>27</v>
      </c>
      <c r="D94" s="34"/>
      <c r="E94" s="34"/>
      <c r="F94" s="26" t="str">
        <f>IF(E20="","",E20)</f>
        <v>Vyplň údaj</v>
      </c>
      <c r="G94" s="34"/>
      <c r="H94" s="34"/>
      <c r="I94" s="118" t="s">
        <v>31</v>
      </c>
      <c r="J94" s="31" t="str">
        <f>E26</f>
        <v xml:space="preserve"> </v>
      </c>
      <c r="K94" s="34"/>
      <c r="L94" s="37"/>
    </row>
    <row r="95" spans="2:12" s="1" customFormat="1" ht="10.4" hidden="1" customHeight="1">
      <c r="B95" s="33"/>
      <c r="C95" s="34"/>
      <c r="D95" s="34"/>
      <c r="E95" s="34"/>
      <c r="F95" s="34"/>
      <c r="G95" s="34"/>
      <c r="H95" s="34"/>
      <c r="I95" s="117"/>
      <c r="J95" s="34"/>
      <c r="K95" s="34"/>
      <c r="L95" s="37"/>
    </row>
    <row r="96" spans="2:12" s="1" customFormat="1" ht="29.25" hidden="1" customHeight="1">
      <c r="B96" s="33"/>
      <c r="C96" s="152" t="s">
        <v>132</v>
      </c>
      <c r="D96" s="153"/>
      <c r="E96" s="153"/>
      <c r="F96" s="153"/>
      <c r="G96" s="153"/>
      <c r="H96" s="153"/>
      <c r="I96" s="154"/>
      <c r="J96" s="155" t="s">
        <v>133</v>
      </c>
      <c r="K96" s="153"/>
      <c r="L96" s="37"/>
    </row>
    <row r="97" spans="2:47" s="1" customFormat="1" ht="10.4" hidden="1" customHeight="1">
      <c r="B97" s="33"/>
      <c r="C97" s="34"/>
      <c r="D97" s="34"/>
      <c r="E97" s="34"/>
      <c r="F97" s="34"/>
      <c r="G97" s="34"/>
      <c r="H97" s="34"/>
      <c r="I97" s="117"/>
      <c r="J97" s="34"/>
      <c r="K97" s="34"/>
      <c r="L97" s="37"/>
    </row>
    <row r="98" spans="2:47" s="1" customFormat="1" ht="22.75" hidden="1" customHeight="1">
      <c r="B98" s="33"/>
      <c r="C98" s="156" t="s">
        <v>134</v>
      </c>
      <c r="D98" s="34"/>
      <c r="E98" s="34"/>
      <c r="F98" s="34"/>
      <c r="G98" s="34"/>
      <c r="H98" s="34"/>
      <c r="I98" s="117"/>
      <c r="J98" s="78">
        <f>J139</f>
        <v>0</v>
      </c>
      <c r="K98" s="34"/>
      <c r="L98" s="37"/>
      <c r="AU98" s="16" t="s">
        <v>135</v>
      </c>
    </row>
    <row r="99" spans="2:47" s="8" customFormat="1" ht="25" hidden="1" customHeight="1">
      <c r="B99" s="157"/>
      <c r="C99" s="158"/>
      <c r="D99" s="159" t="s">
        <v>136</v>
      </c>
      <c r="E99" s="160"/>
      <c r="F99" s="160"/>
      <c r="G99" s="160"/>
      <c r="H99" s="160"/>
      <c r="I99" s="161"/>
      <c r="J99" s="162">
        <f>J140</f>
        <v>0</v>
      </c>
      <c r="K99" s="158"/>
      <c r="L99" s="163"/>
    </row>
    <row r="100" spans="2:47" s="9" customFormat="1" ht="19.899999999999999" hidden="1" customHeight="1">
      <c r="B100" s="164"/>
      <c r="C100" s="98"/>
      <c r="D100" s="165" t="s">
        <v>137</v>
      </c>
      <c r="E100" s="166"/>
      <c r="F100" s="166"/>
      <c r="G100" s="166"/>
      <c r="H100" s="166"/>
      <c r="I100" s="167"/>
      <c r="J100" s="168">
        <f>J141</f>
        <v>0</v>
      </c>
      <c r="K100" s="98"/>
      <c r="L100" s="169"/>
    </row>
    <row r="101" spans="2:47" s="9" customFormat="1" ht="19.899999999999999" hidden="1" customHeight="1">
      <c r="B101" s="164"/>
      <c r="C101" s="98"/>
      <c r="D101" s="165" t="s">
        <v>138</v>
      </c>
      <c r="E101" s="166"/>
      <c r="F101" s="166"/>
      <c r="G101" s="166"/>
      <c r="H101" s="166"/>
      <c r="I101" s="167"/>
      <c r="J101" s="168">
        <f>J201</f>
        <v>0</v>
      </c>
      <c r="K101" s="98"/>
      <c r="L101" s="169"/>
    </row>
    <row r="102" spans="2:47" s="9" customFormat="1" ht="19.899999999999999" hidden="1" customHeight="1">
      <c r="B102" s="164"/>
      <c r="C102" s="98"/>
      <c r="D102" s="165" t="s">
        <v>139</v>
      </c>
      <c r="E102" s="166"/>
      <c r="F102" s="166"/>
      <c r="G102" s="166"/>
      <c r="H102" s="166"/>
      <c r="I102" s="167"/>
      <c r="J102" s="168">
        <f>J219</f>
        <v>0</v>
      </c>
      <c r="K102" s="98"/>
      <c r="L102" s="169"/>
    </row>
    <row r="103" spans="2:47" s="9" customFormat="1" ht="19.899999999999999" hidden="1" customHeight="1">
      <c r="B103" s="164"/>
      <c r="C103" s="98"/>
      <c r="D103" s="165" t="s">
        <v>140</v>
      </c>
      <c r="E103" s="166"/>
      <c r="F103" s="166"/>
      <c r="G103" s="166"/>
      <c r="H103" s="166"/>
      <c r="I103" s="167"/>
      <c r="J103" s="168">
        <f>J240</f>
        <v>0</v>
      </c>
      <c r="K103" s="98"/>
      <c r="L103" s="169"/>
    </row>
    <row r="104" spans="2:47" s="9" customFormat="1" ht="19.899999999999999" hidden="1" customHeight="1">
      <c r="B104" s="164"/>
      <c r="C104" s="98"/>
      <c r="D104" s="165" t="s">
        <v>141</v>
      </c>
      <c r="E104" s="166"/>
      <c r="F104" s="166"/>
      <c r="G104" s="166"/>
      <c r="H104" s="166"/>
      <c r="I104" s="167"/>
      <c r="J104" s="168">
        <f>J258</f>
        <v>0</v>
      </c>
      <c r="K104" s="98"/>
      <c r="L104" s="169"/>
    </row>
    <row r="105" spans="2:47" s="9" customFormat="1" ht="19.899999999999999" hidden="1" customHeight="1">
      <c r="B105" s="164"/>
      <c r="C105" s="98"/>
      <c r="D105" s="165" t="s">
        <v>142</v>
      </c>
      <c r="E105" s="166"/>
      <c r="F105" s="166"/>
      <c r="G105" s="166"/>
      <c r="H105" s="166"/>
      <c r="I105" s="167"/>
      <c r="J105" s="168">
        <f>J272</f>
        <v>0</v>
      </c>
      <c r="K105" s="98"/>
      <c r="L105" s="169"/>
    </row>
    <row r="106" spans="2:47" s="9" customFormat="1" ht="19.899999999999999" hidden="1" customHeight="1">
      <c r="B106" s="164"/>
      <c r="C106" s="98"/>
      <c r="D106" s="165" t="s">
        <v>143</v>
      </c>
      <c r="E106" s="166"/>
      <c r="F106" s="166"/>
      <c r="G106" s="166"/>
      <c r="H106" s="166"/>
      <c r="I106" s="167"/>
      <c r="J106" s="168">
        <f>J287</f>
        <v>0</v>
      </c>
      <c r="K106" s="98"/>
      <c r="L106" s="169"/>
    </row>
    <row r="107" spans="2:47" s="9" customFormat="1" ht="19.899999999999999" hidden="1" customHeight="1">
      <c r="B107" s="164"/>
      <c r="C107" s="98"/>
      <c r="D107" s="165" t="s">
        <v>144</v>
      </c>
      <c r="E107" s="166"/>
      <c r="F107" s="166"/>
      <c r="G107" s="166"/>
      <c r="H107" s="166"/>
      <c r="I107" s="167"/>
      <c r="J107" s="168">
        <f>J296</f>
        <v>0</v>
      </c>
      <c r="K107" s="98"/>
      <c r="L107" s="169"/>
    </row>
    <row r="108" spans="2:47" s="9" customFormat="1" ht="19.899999999999999" hidden="1" customHeight="1">
      <c r="B108" s="164"/>
      <c r="C108" s="98"/>
      <c r="D108" s="165" t="s">
        <v>145</v>
      </c>
      <c r="E108" s="166"/>
      <c r="F108" s="166"/>
      <c r="G108" s="166"/>
      <c r="H108" s="166"/>
      <c r="I108" s="167"/>
      <c r="J108" s="168">
        <f>J305</f>
        <v>0</v>
      </c>
      <c r="K108" s="98"/>
      <c r="L108" s="169"/>
    </row>
    <row r="109" spans="2:47" s="9" customFormat="1" ht="19.899999999999999" hidden="1" customHeight="1">
      <c r="B109" s="164"/>
      <c r="C109" s="98"/>
      <c r="D109" s="165" t="s">
        <v>146</v>
      </c>
      <c r="E109" s="166"/>
      <c r="F109" s="166"/>
      <c r="G109" s="166"/>
      <c r="H109" s="166"/>
      <c r="I109" s="167"/>
      <c r="J109" s="168">
        <f>J315</f>
        <v>0</v>
      </c>
      <c r="K109" s="98"/>
      <c r="L109" s="169"/>
    </row>
    <row r="110" spans="2:47" s="9" customFormat="1" ht="19.899999999999999" hidden="1" customHeight="1">
      <c r="B110" s="164"/>
      <c r="C110" s="98"/>
      <c r="D110" s="165" t="s">
        <v>147</v>
      </c>
      <c r="E110" s="166"/>
      <c r="F110" s="166"/>
      <c r="G110" s="166"/>
      <c r="H110" s="166"/>
      <c r="I110" s="167"/>
      <c r="J110" s="168">
        <f>J329</f>
        <v>0</v>
      </c>
      <c r="K110" s="98"/>
      <c r="L110" s="169"/>
    </row>
    <row r="111" spans="2:47" s="9" customFormat="1" ht="19.899999999999999" hidden="1" customHeight="1">
      <c r="B111" s="164"/>
      <c r="C111" s="98"/>
      <c r="D111" s="165" t="s">
        <v>148</v>
      </c>
      <c r="E111" s="166"/>
      <c r="F111" s="166"/>
      <c r="G111" s="166"/>
      <c r="H111" s="166"/>
      <c r="I111" s="167"/>
      <c r="J111" s="168">
        <f>J380</f>
        <v>0</v>
      </c>
      <c r="K111" s="98"/>
      <c r="L111" s="169"/>
    </row>
    <row r="112" spans="2:47" s="9" customFormat="1" ht="19.899999999999999" hidden="1" customHeight="1">
      <c r="B112" s="164"/>
      <c r="C112" s="98"/>
      <c r="D112" s="165" t="s">
        <v>149</v>
      </c>
      <c r="E112" s="166"/>
      <c r="F112" s="166"/>
      <c r="G112" s="166"/>
      <c r="H112" s="166"/>
      <c r="I112" s="167"/>
      <c r="J112" s="168">
        <f>J409</f>
        <v>0</v>
      </c>
      <c r="K112" s="98"/>
      <c r="L112" s="169"/>
    </row>
    <row r="113" spans="2:12" s="9" customFormat="1" ht="14.8" hidden="1" customHeight="1">
      <c r="B113" s="164"/>
      <c r="C113" s="98"/>
      <c r="D113" s="165" t="s">
        <v>150</v>
      </c>
      <c r="E113" s="166"/>
      <c r="F113" s="166"/>
      <c r="G113" s="166"/>
      <c r="H113" s="166"/>
      <c r="I113" s="167"/>
      <c r="J113" s="168">
        <f>J410</f>
        <v>0</v>
      </c>
      <c r="K113" s="98"/>
      <c r="L113" s="169"/>
    </row>
    <row r="114" spans="2:12" s="9" customFormat="1" ht="14.8" hidden="1" customHeight="1">
      <c r="B114" s="164"/>
      <c r="C114" s="98"/>
      <c r="D114" s="165" t="s">
        <v>151</v>
      </c>
      <c r="E114" s="166"/>
      <c r="F114" s="166"/>
      <c r="G114" s="166"/>
      <c r="H114" s="166"/>
      <c r="I114" s="167"/>
      <c r="J114" s="168">
        <f>J435</f>
        <v>0</v>
      </c>
      <c r="K114" s="98"/>
      <c r="L114" s="169"/>
    </row>
    <row r="115" spans="2:12" s="9" customFormat="1" ht="14.8" hidden="1" customHeight="1">
      <c r="B115" s="164"/>
      <c r="C115" s="98"/>
      <c r="D115" s="165" t="s">
        <v>152</v>
      </c>
      <c r="E115" s="166"/>
      <c r="F115" s="166"/>
      <c r="G115" s="166"/>
      <c r="H115" s="166"/>
      <c r="I115" s="167"/>
      <c r="J115" s="168">
        <f>J461</f>
        <v>0</v>
      </c>
      <c r="K115" s="98"/>
      <c r="L115" s="169"/>
    </row>
    <row r="116" spans="2:12" s="9" customFormat="1" ht="19.899999999999999" hidden="1" customHeight="1">
      <c r="B116" s="164"/>
      <c r="C116" s="98"/>
      <c r="D116" s="165" t="s">
        <v>153</v>
      </c>
      <c r="E116" s="166"/>
      <c r="F116" s="166"/>
      <c r="G116" s="166"/>
      <c r="H116" s="166"/>
      <c r="I116" s="167"/>
      <c r="J116" s="168">
        <f>J486</f>
        <v>0</v>
      </c>
      <c r="K116" s="98"/>
      <c r="L116" s="169"/>
    </row>
    <row r="117" spans="2:12" s="9" customFormat="1" ht="19.899999999999999" hidden="1" customHeight="1">
      <c r="B117" s="164"/>
      <c r="C117" s="98"/>
      <c r="D117" s="165" t="s">
        <v>154</v>
      </c>
      <c r="E117" s="166"/>
      <c r="F117" s="166"/>
      <c r="G117" s="166"/>
      <c r="H117" s="166"/>
      <c r="I117" s="167"/>
      <c r="J117" s="168">
        <f>J505</f>
        <v>0</v>
      </c>
      <c r="K117" s="98"/>
      <c r="L117" s="169"/>
    </row>
    <row r="118" spans="2:12" s="1" customFormat="1" ht="21.75" hidden="1" customHeight="1">
      <c r="B118" s="33"/>
      <c r="C118" s="34"/>
      <c r="D118" s="34"/>
      <c r="E118" s="34"/>
      <c r="F118" s="34"/>
      <c r="G118" s="34"/>
      <c r="H118" s="34"/>
      <c r="I118" s="117"/>
      <c r="J118" s="34"/>
      <c r="K118" s="34"/>
      <c r="L118" s="37"/>
    </row>
    <row r="119" spans="2:12" s="1" customFormat="1" ht="7" hidden="1" customHeight="1">
      <c r="B119" s="48"/>
      <c r="C119" s="49"/>
      <c r="D119" s="49"/>
      <c r="E119" s="49"/>
      <c r="F119" s="49"/>
      <c r="G119" s="49"/>
      <c r="H119" s="49"/>
      <c r="I119" s="148"/>
      <c r="J119" s="49"/>
      <c r="K119" s="49"/>
      <c r="L119" s="37"/>
    </row>
    <row r="120" spans="2:12" hidden="1"/>
    <row r="121" spans="2:12" hidden="1"/>
    <row r="122" spans="2:12" hidden="1"/>
    <row r="123" spans="2:12" s="1" customFormat="1" ht="7" customHeight="1">
      <c r="B123" s="50"/>
      <c r="C123" s="51"/>
      <c r="D123" s="51"/>
      <c r="E123" s="51"/>
      <c r="F123" s="51"/>
      <c r="G123" s="51"/>
      <c r="H123" s="51"/>
      <c r="I123" s="151"/>
      <c r="J123" s="51"/>
      <c r="K123" s="51"/>
      <c r="L123" s="37"/>
    </row>
    <row r="124" spans="2:12" s="1" customFormat="1" ht="25" customHeight="1">
      <c r="B124" s="33"/>
      <c r="C124" s="22" t="s">
        <v>155</v>
      </c>
      <c r="D124" s="34"/>
      <c r="E124" s="34"/>
      <c r="F124" s="34"/>
      <c r="G124" s="34"/>
      <c r="H124" s="34"/>
      <c r="I124" s="117"/>
      <c r="J124" s="34"/>
      <c r="K124" s="34"/>
      <c r="L124" s="37"/>
    </row>
    <row r="125" spans="2:12" s="1" customFormat="1" ht="7" customHeight="1">
      <c r="B125" s="33"/>
      <c r="C125" s="34"/>
      <c r="D125" s="34"/>
      <c r="E125" s="34"/>
      <c r="F125" s="34"/>
      <c r="G125" s="34"/>
      <c r="H125" s="34"/>
      <c r="I125" s="117"/>
      <c r="J125" s="34"/>
      <c r="K125" s="34"/>
      <c r="L125" s="37"/>
    </row>
    <row r="126" spans="2:12" s="1" customFormat="1" ht="12.1" customHeight="1">
      <c r="B126" s="33"/>
      <c r="C126" s="28" t="s">
        <v>16</v>
      </c>
      <c r="D126" s="34"/>
      <c r="E126" s="34"/>
      <c r="F126" s="34"/>
      <c r="G126" s="34"/>
      <c r="H126" s="34"/>
      <c r="I126" s="117"/>
      <c r="J126" s="34"/>
      <c r="K126" s="34"/>
      <c r="L126" s="37"/>
    </row>
    <row r="127" spans="2:12" s="1" customFormat="1" ht="16.3" customHeight="1">
      <c r="B127" s="33"/>
      <c r="C127" s="34"/>
      <c r="D127" s="34"/>
      <c r="E127" s="306" t="str">
        <f>E7</f>
        <v>NYMBURK - REGENERACE PANELOVÉHO SÍDLIŠTĚ JANKOVICE</v>
      </c>
      <c r="F127" s="307"/>
      <c r="G127" s="307"/>
      <c r="H127" s="307"/>
      <c r="I127" s="117"/>
      <c r="J127" s="34"/>
      <c r="K127" s="34"/>
      <c r="L127" s="37"/>
    </row>
    <row r="128" spans="2:12" ht="12.1" customHeight="1">
      <c r="B128" s="20"/>
      <c r="C128" s="28" t="s">
        <v>112</v>
      </c>
      <c r="D128" s="21"/>
      <c r="E128" s="21"/>
      <c r="F128" s="21"/>
      <c r="G128" s="21"/>
      <c r="H128" s="21"/>
      <c r="J128" s="21"/>
      <c r="K128" s="21"/>
      <c r="L128" s="19"/>
    </row>
    <row r="129" spans="2:65" s="1" customFormat="1" ht="16.3" customHeight="1">
      <c r="B129" s="33"/>
      <c r="C129" s="34"/>
      <c r="D129" s="34"/>
      <c r="E129" s="306" t="s">
        <v>116</v>
      </c>
      <c r="F129" s="305"/>
      <c r="G129" s="305"/>
      <c r="H129" s="305"/>
      <c r="I129" s="117"/>
      <c r="J129" s="34"/>
      <c r="K129" s="34"/>
      <c r="L129" s="37"/>
    </row>
    <row r="130" spans="2:65" s="1" customFormat="1" ht="12.1" customHeight="1">
      <c r="B130" s="33"/>
      <c r="C130" s="28" t="s">
        <v>120</v>
      </c>
      <c r="D130" s="34"/>
      <c r="E130" s="34"/>
      <c r="F130" s="34"/>
      <c r="G130" s="34"/>
      <c r="H130" s="34"/>
      <c r="I130" s="117"/>
      <c r="J130" s="34"/>
      <c r="K130" s="34"/>
      <c r="L130" s="37"/>
    </row>
    <row r="131" spans="2:65" s="1" customFormat="1" ht="16.3" customHeight="1">
      <c r="B131" s="33"/>
      <c r="C131" s="34"/>
      <c r="D131" s="34"/>
      <c r="E131" s="289" t="str">
        <f>E11</f>
        <v>I.etapa - SO 101 Dopravní plochy - I.etapa</v>
      </c>
      <c r="F131" s="305"/>
      <c r="G131" s="305"/>
      <c r="H131" s="305"/>
      <c r="I131" s="117"/>
      <c r="J131" s="34"/>
      <c r="K131" s="34"/>
      <c r="L131" s="37"/>
    </row>
    <row r="132" spans="2:65" s="1" customFormat="1" ht="7" customHeight="1">
      <c r="B132" s="33"/>
      <c r="C132" s="34"/>
      <c r="D132" s="34"/>
      <c r="E132" s="34"/>
      <c r="F132" s="34"/>
      <c r="G132" s="34"/>
      <c r="H132" s="34"/>
      <c r="I132" s="117"/>
      <c r="J132" s="34"/>
      <c r="K132" s="34"/>
      <c r="L132" s="37"/>
    </row>
    <row r="133" spans="2:65" s="1" customFormat="1" ht="12.1" customHeight="1">
      <c r="B133" s="33"/>
      <c r="C133" s="28" t="s">
        <v>20</v>
      </c>
      <c r="D133" s="34"/>
      <c r="E133" s="34"/>
      <c r="F133" s="26" t="str">
        <f>F14</f>
        <v xml:space="preserve"> </v>
      </c>
      <c r="G133" s="34"/>
      <c r="H133" s="34"/>
      <c r="I133" s="118" t="s">
        <v>22</v>
      </c>
      <c r="J133" s="60" t="str">
        <f>IF(J14="","",J14)</f>
        <v>30. 9. 2019</v>
      </c>
      <c r="K133" s="34"/>
      <c r="L133" s="37"/>
    </row>
    <row r="134" spans="2:65" s="1" customFormat="1" ht="7" customHeight="1">
      <c r="B134" s="33"/>
      <c r="C134" s="34"/>
      <c r="D134" s="34"/>
      <c r="E134" s="34"/>
      <c r="F134" s="34"/>
      <c r="G134" s="34"/>
      <c r="H134" s="34"/>
      <c r="I134" s="117"/>
      <c r="J134" s="34"/>
      <c r="K134" s="34"/>
      <c r="L134" s="37"/>
    </row>
    <row r="135" spans="2:65" s="1" customFormat="1" ht="15.3" customHeight="1">
      <c r="B135" s="33"/>
      <c r="C135" s="28" t="s">
        <v>24</v>
      </c>
      <c r="D135" s="34"/>
      <c r="E135" s="34"/>
      <c r="F135" s="26" t="str">
        <f>E17</f>
        <v xml:space="preserve"> </v>
      </c>
      <c r="G135" s="34"/>
      <c r="H135" s="34"/>
      <c r="I135" s="118" t="s">
        <v>29</v>
      </c>
      <c r="J135" s="31" t="str">
        <f>E23</f>
        <v xml:space="preserve"> </v>
      </c>
      <c r="K135" s="34"/>
      <c r="L135" s="37"/>
    </row>
    <row r="136" spans="2:65" s="1" customFormat="1" ht="15.3" customHeight="1">
      <c r="B136" s="33"/>
      <c r="C136" s="28" t="s">
        <v>27</v>
      </c>
      <c r="D136" s="34"/>
      <c r="E136" s="34"/>
      <c r="F136" s="26" t="str">
        <f>IF(E20="","",E20)</f>
        <v>Vyplň údaj</v>
      </c>
      <c r="G136" s="34"/>
      <c r="H136" s="34"/>
      <c r="I136" s="118" t="s">
        <v>31</v>
      </c>
      <c r="J136" s="31" t="str">
        <f>E26</f>
        <v xml:space="preserve"> </v>
      </c>
      <c r="K136" s="34"/>
      <c r="L136" s="37"/>
    </row>
    <row r="137" spans="2:65" s="1" customFormat="1" ht="10.4" customHeight="1">
      <c r="B137" s="33"/>
      <c r="C137" s="34"/>
      <c r="D137" s="34"/>
      <c r="E137" s="34"/>
      <c r="F137" s="34"/>
      <c r="G137" s="34"/>
      <c r="H137" s="34"/>
      <c r="I137" s="117"/>
      <c r="J137" s="34"/>
      <c r="K137" s="34"/>
      <c r="L137" s="37"/>
    </row>
    <row r="138" spans="2:65" s="10" customFormat="1" ht="29.25" customHeight="1">
      <c r="B138" s="170"/>
      <c r="C138" s="171" t="s">
        <v>156</v>
      </c>
      <c r="D138" s="172" t="s">
        <v>58</v>
      </c>
      <c r="E138" s="172" t="s">
        <v>54</v>
      </c>
      <c r="F138" s="172" t="s">
        <v>55</v>
      </c>
      <c r="G138" s="172" t="s">
        <v>157</v>
      </c>
      <c r="H138" s="172" t="s">
        <v>158</v>
      </c>
      <c r="I138" s="173" t="s">
        <v>159</v>
      </c>
      <c r="J138" s="174" t="s">
        <v>133</v>
      </c>
      <c r="K138" s="175" t="s">
        <v>160</v>
      </c>
      <c r="L138" s="176"/>
      <c r="M138" s="69" t="s">
        <v>1</v>
      </c>
      <c r="N138" s="70" t="s">
        <v>37</v>
      </c>
      <c r="O138" s="70" t="s">
        <v>161</v>
      </c>
      <c r="P138" s="70" t="s">
        <v>162</v>
      </c>
      <c r="Q138" s="70" t="s">
        <v>163</v>
      </c>
      <c r="R138" s="70" t="s">
        <v>164</v>
      </c>
      <c r="S138" s="70" t="s">
        <v>165</v>
      </c>
      <c r="T138" s="71" t="s">
        <v>166</v>
      </c>
    </row>
    <row r="139" spans="2:65" s="1" customFormat="1" ht="22.75" customHeight="1">
      <c r="B139" s="33"/>
      <c r="C139" s="76" t="s">
        <v>167</v>
      </c>
      <c r="D139" s="34"/>
      <c r="E139" s="34"/>
      <c r="F139" s="34"/>
      <c r="G139" s="34"/>
      <c r="H139" s="34"/>
      <c r="I139" s="117"/>
      <c r="J139" s="177">
        <f>BK139</f>
        <v>0</v>
      </c>
      <c r="K139" s="34"/>
      <c r="L139" s="37"/>
      <c r="M139" s="72"/>
      <c r="N139" s="73"/>
      <c r="O139" s="73"/>
      <c r="P139" s="178">
        <f>P140</f>
        <v>0</v>
      </c>
      <c r="Q139" s="73"/>
      <c r="R139" s="178">
        <f>R140</f>
        <v>2909.158152</v>
      </c>
      <c r="S139" s="73"/>
      <c r="T139" s="179">
        <f>T140</f>
        <v>4787.0540000000001</v>
      </c>
      <c r="AT139" s="16" t="s">
        <v>72</v>
      </c>
      <c r="AU139" s="16" t="s">
        <v>135</v>
      </c>
      <c r="BK139" s="180">
        <f>BK140</f>
        <v>0</v>
      </c>
    </row>
    <row r="140" spans="2:65" s="11" customFormat="1" ht="26" customHeight="1">
      <c r="B140" s="181"/>
      <c r="C140" s="182"/>
      <c r="D140" s="183" t="s">
        <v>72</v>
      </c>
      <c r="E140" s="184" t="s">
        <v>168</v>
      </c>
      <c r="F140" s="184" t="s">
        <v>169</v>
      </c>
      <c r="G140" s="182"/>
      <c r="H140" s="182"/>
      <c r="I140" s="185"/>
      <c r="J140" s="186">
        <f>BK140</f>
        <v>0</v>
      </c>
      <c r="K140" s="182"/>
      <c r="L140" s="187"/>
      <c r="M140" s="188"/>
      <c r="N140" s="189"/>
      <c r="O140" s="189"/>
      <c r="P140" s="190">
        <f>P141+P201+P219+P240+P258+P272+P287+P296+P305+P315+P329+P380+P409+P486+P505</f>
        <v>0</v>
      </c>
      <c r="Q140" s="189"/>
      <c r="R140" s="190">
        <f>R141+R201+R219+R240+R258+R272+R287+R296+R305+R315+R329+R380+R409+R486+R505</f>
        <v>2909.158152</v>
      </c>
      <c r="S140" s="189"/>
      <c r="T140" s="191">
        <f>T141+T201+T219+T240+T258+T272+T287+T296+T305+T315+T329+T380+T409+T486+T505</f>
        <v>4787.0540000000001</v>
      </c>
      <c r="AR140" s="192" t="s">
        <v>80</v>
      </c>
      <c r="AT140" s="193" t="s">
        <v>72</v>
      </c>
      <c r="AU140" s="193" t="s">
        <v>73</v>
      </c>
      <c r="AY140" s="192" t="s">
        <v>170</v>
      </c>
      <c r="BK140" s="194">
        <f>BK141+BK201+BK219+BK240+BK258+BK272+BK287+BK296+BK305+BK315+BK329+BK380+BK409+BK486+BK505</f>
        <v>0</v>
      </c>
    </row>
    <row r="141" spans="2:65" s="11" customFormat="1" ht="22.75" customHeight="1">
      <c r="B141" s="181"/>
      <c r="C141" s="182"/>
      <c r="D141" s="183" t="s">
        <v>72</v>
      </c>
      <c r="E141" s="195" t="s">
        <v>80</v>
      </c>
      <c r="F141" s="195" t="s">
        <v>171</v>
      </c>
      <c r="G141" s="182"/>
      <c r="H141" s="182"/>
      <c r="I141" s="185"/>
      <c r="J141" s="196">
        <f>BK141</f>
        <v>0</v>
      </c>
      <c r="K141" s="182"/>
      <c r="L141" s="187"/>
      <c r="M141" s="188"/>
      <c r="N141" s="189"/>
      <c r="O141" s="189"/>
      <c r="P141" s="190">
        <f>SUM(P142:P200)</f>
        <v>0</v>
      </c>
      <c r="Q141" s="189"/>
      <c r="R141" s="190">
        <f>SUM(R142:R200)</f>
        <v>12.118499999999999</v>
      </c>
      <c r="S141" s="189"/>
      <c r="T141" s="191">
        <f>SUM(T142:T200)</f>
        <v>4710.38</v>
      </c>
      <c r="AR141" s="192" t="s">
        <v>80</v>
      </c>
      <c r="AT141" s="193" t="s">
        <v>72</v>
      </c>
      <c r="AU141" s="193" t="s">
        <v>80</v>
      </c>
      <c r="AY141" s="192" t="s">
        <v>170</v>
      </c>
      <c r="BK141" s="194">
        <f>SUM(BK142:BK200)</f>
        <v>0</v>
      </c>
    </row>
    <row r="142" spans="2:65" s="1" customFormat="1" ht="23.1" customHeight="1">
      <c r="B142" s="33"/>
      <c r="C142" s="197" t="s">
        <v>80</v>
      </c>
      <c r="D142" s="197" t="s">
        <v>172</v>
      </c>
      <c r="E142" s="198" t="s">
        <v>173</v>
      </c>
      <c r="F142" s="199" t="s">
        <v>174</v>
      </c>
      <c r="G142" s="200" t="s">
        <v>175</v>
      </c>
      <c r="H142" s="201">
        <v>280</v>
      </c>
      <c r="I142" s="202"/>
      <c r="J142" s="203">
        <f>ROUND(I142*H142,2)</f>
        <v>0</v>
      </c>
      <c r="K142" s="199" t="s">
        <v>176</v>
      </c>
      <c r="L142" s="37"/>
      <c r="M142" s="204" t="s">
        <v>1</v>
      </c>
      <c r="N142" s="205" t="s">
        <v>38</v>
      </c>
      <c r="O142" s="65"/>
      <c r="P142" s="206">
        <f>O142*H142</f>
        <v>0</v>
      </c>
      <c r="Q142" s="206">
        <v>0</v>
      </c>
      <c r="R142" s="206">
        <f>Q142*H142</f>
        <v>0</v>
      </c>
      <c r="S142" s="206">
        <v>0.255</v>
      </c>
      <c r="T142" s="207">
        <f>S142*H142</f>
        <v>71.400000000000006</v>
      </c>
      <c r="AR142" s="208" t="s">
        <v>177</v>
      </c>
      <c r="AT142" s="208" t="s">
        <v>172</v>
      </c>
      <c r="AU142" s="208" t="s">
        <v>82</v>
      </c>
      <c r="AY142" s="16" t="s">
        <v>170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6" t="s">
        <v>80</v>
      </c>
      <c r="BK142" s="209">
        <f>ROUND(I142*H142,2)</f>
        <v>0</v>
      </c>
      <c r="BL142" s="16" t="s">
        <v>177</v>
      </c>
      <c r="BM142" s="208" t="s">
        <v>178</v>
      </c>
    </row>
    <row r="143" spans="2:65" s="12" customFormat="1">
      <c r="B143" s="210"/>
      <c r="C143" s="211"/>
      <c r="D143" s="212" t="s">
        <v>179</v>
      </c>
      <c r="E143" s="213" t="s">
        <v>1</v>
      </c>
      <c r="F143" s="214" t="s">
        <v>180</v>
      </c>
      <c r="G143" s="211"/>
      <c r="H143" s="215">
        <v>280</v>
      </c>
      <c r="I143" s="216"/>
      <c r="J143" s="211"/>
      <c r="K143" s="211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179</v>
      </c>
      <c r="AU143" s="221" t="s">
        <v>82</v>
      </c>
      <c r="AV143" s="12" t="s">
        <v>82</v>
      </c>
      <c r="AW143" s="12" t="s">
        <v>30</v>
      </c>
      <c r="AX143" s="12" t="s">
        <v>80</v>
      </c>
      <c r="AY143" s="221" t="s">
        <v>170</v>
      </c>
    </row>
    <row r="144" spans="2:65" s="13" customFormat="1">
      <c r="B144" s="222"/>
      <c r="C144" s="223"/>
      <c r="D144" s="212" t="s">
        <v>179</v>
      </c>
      <c r="E144" s="224" t="s">
        <v>1</v>
      </c>
      <c r="F144" s="225" t="s">
        <v>181</v>
      </c>
      <c r="G144" s="223"/>
      <c r="H144" s="224" t="s">
        <v>1</v>
      </c>
      <c r="I144" s="226"/>
      <c r="J144" s="223"/>
      <c r="K144" s="223"/>
      <c r="L144" s="227"/>
      <c r="M144" s="228"/>
      <c r="N144" s="229"/>
      <c r="O144" s="229"/>
      <c r="P144" s="229"/>
      <c r="Q144" s="229"/>
      <c r="R144" s="229"/>
      <c r="S144" s="229"/>
      <c r="T144" s="230"/>
      <c r="AT144" s="231" t="s">
        <v>179</v>
      </c>
      <c r="AU144" s="231" t="s">
        <v>82</v>
      </c>
      <c r="AV144" s="13" t="s">
        <v>80</v>
      </c>
      <c r="AW144" s="13" t="s">
        <v>4</v>
      </c>
      <c r="AX144" s="13" t="s">
        <v>73</v>
      </c>
      <c r="AY144" s="231" t="s">
        <v>170</v>
      </c>
    </row>
    <row r="145" spans="2:65" s="1" customFormat="1" ht="23.1" customHeight="1">
      <c r="B145" s="33"/>
      <c r="C145" s="197" t="s">
        <v>82</v>
      </c>
      <c r="D145" s="197" t="s">
        <v>172</v>
      </c>
      <c r="E145" s="198" t="s">
        <v>182</v>
      </c>
      <c r="F145" s="199" t="s">
        <v>183</v>
      </c>
      <c r="G145" s="200" t="s">
        <v>175</v>
      </c>
      <c r="H145" s="201">
        <v>280</v>
      </c>
      <c r="I145" s="202"/>
      <c r="J145" s="203">
        <f>ROUND(I145*H145,2)</f>
        <v>0</v>
      </c>
      <c r="K145" s="199" t="s">
        <v>176</v>
      </c>
      <c r="L145" s="37"/>
      <c r="M145" s="204" t="s">
        <v>1</v>
      </c>
      <c r="N145" s="205" t="s">
        <v>38</v>
      </c>
      <c r="O145" s="65"/>
      <c r="P145" s="206">
        <f>O145*H145</f>
        <v>0</v>
      </c>
      <c r="Q145" s="206">
        <v>0</v>
      </c>
      <c r="R145" s="206">
        <f>Q145*H145</f>
        <v>0</v>
      </c>
      <c r="S145" s="206">
        <v>0.28999999999999998</v>
      </c>
      <c r="T145" s="207">
        <f>S145*H145</f>
        <v>81.199999999999989</v>
      </c>
      <c r="AR145" s="208" t="s">
        <v>177</v>
      </c>
      <c r="AT145" s="208" t="s">
        <v>172</v>
      </c>
      <c r="AU145" s="208" t="s">
        <v>82</v>
      </c>
      <c r="AY145" s="16" t="s">
        <v>170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6" t="s">
        <v>80</v>
      </c>
      <c r="BK145" s="209">
        <f>ROUND(I145*H145,2)</f>
        <v>0</v>
      </c>
      <c r="BL145" s="16" t="s">
        <v>177</v>
      </c>
      <c r="BM145" s="208" t="s">
        <v>184</v>
      </c>
    </row>
    <row r="146" spans="2:65" s="1" customFormat="1" ht="23.1" customHeight="1">
      <c r="B146" s="33"/>
      <c r="C146" s="197" t="s">
        <v>185</v>
      </c>
      <c r="D146" s="197" t="s">
        <v>172</v>
      </c>
      <c r="E146" s="198" t="s">
        <v>186</v>
      </c>
      <c r="F146" s="199" t="s">
        <v>187</v>
      </c>
      <c r="G146" s="200" t="s">
        <v>175</v>
      </c>
      <c r="H146" s="201">
        <v>1045</v>
      </c>
      <c r="I146" s="202"/>
      <c r="J146" s="203">
        <f>ROUND(I146*H146,2)</f>
        <v>0</v>
      </c>
      <c r="K146" s="199" t="s">
        <v>176</v>
      </c>
      <c r="L146" s="37"/>
      <c r="M146" s="204" t="s">
        <v>1</v>
      </c>
      <c r="N146" s="205" t="s">
        <v>38</v>
      </c>
      <c r="O146" s="65"/>
      <c r="P146" s="206">
        <f>O146*H146</f>
        <v>0</v>
      </c>
      <c r="Q146" s="206">
        <v>0</v>
      </c>
      <c r="R146" s="206">
        <f>Q146*H146</f>
        <v>0</v>
      </c>
      <c r="S146" s="206">
        <v>0.44</v>
      </c>
      <c r="T146" s="207">
        <f>S146*H146</f>
        <v>459.8</v>
      </c>
      <c r="AR146" s="208" t="s">
        <v>177</v>
      </c>
      <c r="AT146" s="208" t="s">
        <v>172</v>
      </c>
      <c r="AU146" s="208" t="s">
        <v>82</v>
      </c>
      <c r="AY146" s="16" t="s">
        <v>170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6" t="s">
        <v>80</v>
      </c>
      <c r="BK146" s="209">
        <f>ROUND(I146*H146,2)</f>
        <v>0</v>
      </c>
      <c r="BL146" s="16" t="s">
        <v>177</v>
      </c>
      <c r="BM146" s="208" t="s">
        <v>188</v>
      </c>
    </row>
    <row r="147" spans="2:65" s="12" customFormat="1">
      <c r="B147" s="210"/>
      <c r="C147" s="211"/>
      <c r="D147" s="212" t="s">
        <v>179</v>
      </c>
      <c r="E147" s="213" t="s">
        <v>1</v>
      </c>
      <c r="F147" s="214" t="s">
        <v>189</v>
      </c>
      <c r="G147" s="211"/>
      <c r="H147" s="215">
        <v>1045</v>
      </c>
      <c r="I147" s="216"/>
      <c r="J147" s="211"/>
      <c r="K147" s="211"/>
      <c r="L147" s="217"/>
      <c r="M147" s="218"/>
      <c r="N147" s="219"/>
      <c r="O147" s="219"/>
      <c r="P147" s="219"/>
      <c r="Q147" s="219"/>
      <c r="R147" s="219"/>
      <c r="S147" s="219"/>
      <c r="T147" s="220"/>
      <c r="AT147" s="221" t="s">
        <v>179</v>
      </c>
      <c r="AU147" s="221" t="s">
        <v>82</v>
      </c>
      <c r="AV147" s="12" t="s">
        <v>82</v>
      </c>
      <c r="AW147" s="12" t="s">
        <v>30</v>
      </c>
      <c r="AX147" s="12" t="s">
        <v>80</v>
      </c>
      <c r="AY147" s="221" t="s">
        <v>170</v>
      </c>
    </row>
    <row r="148" spans="2:65" s="1" customFormat="1" ht="23.1" customHeight="1">
      <c r="B148" s="33"/>
      <c r="C148" s="197" t="s">
        <v>177</v>
      </c>
      <c r="D148" s="197" t="s">
        <v>172</v>
      </c>
      <c r="E148" s="198" t="s">
        <v>190</v>
      </c>
      <c r="F148" s="199" t="s">
        <v>191</v>
      </c>
      <c r="G148" s="200" t="s">
        <v>175</v>
      </c>
      <c r="H148" s="201">
        <v>1045</v>
      </c>
      <c r="I148" s="202"/>
      <c r="J148" s="203">
        <f>ROUND(I148*H148,2)</f>
        <v>0</v>
      </c>
      <c r="K148" s="199" t="s">
        <v>176</v>
      </c>
      <c r="L148" s="37"/>
      <c r="M148" s="204" t="s">
        <v>1</v>
      </c>
      <c r="N148" s="205" t="s">
        <v>38</v>
      </c>
      <c r="O148" s="65"/>
      <c r="P148" s="206">
        <f>O148*H148</f>
        <v>0</v>
      </c>
      <c r="Q148" s="206">
        <v>0</v>
      </c>
      <c r="R148" s="206">
        <f>Q148*H148</f>
        <v>0</v>
      </c>
      <c r="S148" s="206">
        <v>0.625</v>
      </c>
      <c r="T148" s="207">
        <f>S148*H148</f>
        <v>653.125</v>
      </c>
      <c r="AR148" s="208" t="s">
        <v>177</v>
      </c>
      <c r="AT148" s="208" t="s">
        <v>172</v>
      </c>
      <c r="AU148" s="208" t="s">
        <v>82</v>
      </c>
      <c r="AY148" s="16" t="s">
        <v>170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6" t="s">
        <v>80</v>
      </c>
      <c r="BK148" s="209">
        <f>ROUND(I148*H148,2)</f>
        <v>0</v>
      </c>
      <c r="BL148" s="16" t="s">
        <v>177</v>
      </c>
      <c r="BM148" s="208" t="s">
        <v>192</v>
      </c>
    </row>
    <row r="149" spans="2:65" s="13" customFormat="1" ht="21.75">
      <c r="B149" s="222"/>
      <c r="C149" s="223"/>
      <c r="D149" s="212" t="s">
        <v>179</v>
      </c>
      <c r="E149" s="224" t="s">
        <v>1</v>
      </c>
      <c r="F149" s="225" t="s">
        <v>193</v>
      </c>
      <c r="G149" s="223"/>
      <c r="H149" s="224" t="s">
        <v>1</v>
      </c>
      <c r="I149" s="226"/>
      <c r="J149" s="223"/>
      <c r="K149" s="223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179</v>
      </c>
      <c r="AU149" s="231" t="s">
        <v>82</v>
      </c>
      <c r="AV149" s="13" t="s">
        <v>80</v>
      </c>
      <c r="AW149" s="13" t="s">
        <v>4</v>
      </c>
      <c r="AX149" s="13" t="s">
        <v>73</v>
      </c>
      <c r="AY149" s="231" t="s">
        <v>170</v>
      </c>
    </row>
    <row r="150" spans="2:65" s="12" customFormat="1">
      <c r="B150" s="210"/>
      <c r="C150" s="211"/>
      <c r="D150" s="212" t="s">
        <v>179</v>
      </c>
      <c r="E150" s="213" t="s">
        <v>1</v>
      </c>
      <c r="F150" s="214" t="s">
        <v>189</v>
      </c>
      <c r="G150" s="211"/>
      <c r="H150" s="215">
        <v>1045</v>
      </c>
      <c r="I150" s="216"/>
      <c r="J150" s="211"/>
      <c r="K150" s="211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179</v>
      </c>
      <c r="AU150" s="221" t="s">
        <v>82</v>
      </c>
      <c r="AV150" s="12" t="s">
        <v>82</v>
      </c>
      <c r="AW150" s="12" t="s">
        <v>30</v>
      </c>
      <c r="AX150" s="12" t="s">
        <v>80</v>
      </c>
      <c r="AY150" s="221" t="s">
        <v>170</v>
      </c>
    </row>
    <row r="151" spans="2:65" s="1" customFormat="1" ht="23.1" customHeight="1">
      <c r="B151" s="33"/>
      <c r="C151" s="197" t="s">
        <v>194</v>
      </c>
      <c r="D151" s="197" t="s">
        <v>172</v>
      </c>
      <c r="E151" s="198" t="s">
        <v>195</v>
      </c>
      <c r="F151" s="199" t="s">
        <v>196</v>
      </c>
      <c r="G151" s="200" t="s">
        <v>175</v>
      </c>
      <c r="H151" s="201">
        <v>2210</v>
      </c>
      <c r="I151" s="202"/>
      <c r="J151" s="203">
        <f>ROUND(I151*H151,2)</f>
        <v>0</v>
      </c>
      <c r="K151" s="199" t="s">
        <v>176</v>
      </c>
      <c r="L151" s="37"/>
      <c r="M151" s="204" t="s">
        <v>1</v>
      </c>
      <c r="N151" s="205" t="s">
        <v>38</v>
      </c>
      <c r="O151" s="65"/>
      <c r="P151" s="206">
        <f>O151*H151</f>
        <v>0</v>
      </c>
      <c r="Q151" s="206">
        <v>0</v>
      </c>
      <c r="R151" s="206">
        <f>Q151*H151</f>
        <v>0</v>
      </c>
      <c r="S151" s="206">
        <v>0.22</v>
      </c>
      <c r="T151" s="207">
        <f>S151*H151</f>
        <v>486.2</v>
      </c>
      <c r="AR151" s="208" t="s">
        <v>177</v>
      </c>
      <c r="AT151" s="208" t="s">
        <v>172</v>
      </c>
      <c r="AU151" s="208" t="s">
        <v>82</v>
      </c>
      <c r="AY151" s="16" t="s">
        <v>170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6" t="s">
        <v>80</v>
      </c>
      <c r="BK151" s="209">
        <f>ROUND(I151*H151,2)</f>
        <v>0</v>
      </c>
      <c r="BL151" s="16" t="s">
        <v>177</v>
      </c>
      <c r="BM151" s="208" t="s">
        <v>197</v>
      </c>
    </row>
    <row r="152" spans="2:65" s="13" customFormat="1">
      <c r="B152" s="222"/>
      <c r="C152" s="223"/>
      <c r="D152" s="212" t="s">
        <v>179</v>
      </c>
      <c r="E152" s="224" t="s">
        <v>1</v>
      </c>
      <c r="F152" s="225" t="s">
        <v>198</v>
      </c>
      <c r="G152" s="223"/>
      <c r="H152" s="224" t="s">
        <v>1</v>
      </c>
      <c r="I152" s="226"/>
      <c r="J152" s="223"/>
      <c r="K152" s="223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179</v>
      </c>
      <c r="AU152" s="231" t="s">
        <v>82</v>
      </c>
      <c r="AV152" s="13" t="s">
        <v>80</v>
      </c>
      <c r="AW152" s="13" t="s">
        <v>4</v>
      </c>
      <c r="AX152" s="13" t="s">
        <v>73</v>
      </c>
      <c r="AY152" s="231" t="s">
        <v>170</v>
      </c>
    </row>
    <row r="153" spans="2:65" s="12" customFormat="1">
      <c r="B153" s="210"/>
      <c r="C153" s="211"/>
      <c r="D153" s="212" t="s">
        <v>179</v>
      </c>
      <c r="E153" s="213" t="s">
        <v>1</v>
      </c>
      <c r="F153" s="214" t="s">
        <v>199</v>
      </c>
      <c r="G153" s="211"/>
      <c r="H153" s="215">
        <v>2210</v>
      </c>
      <c r="I153" s="216"/>
      <c r="J153" s="211"/>
      <c r="K153" s="211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179</v>
      </c>
      <c r="AU153" s="221" t="s">
        <v>82</v>
      </c>
      <c r="AV153" s="12" t="s">
        <v>82</v>
      </c>
      <c r="AW153" s="12" t="s">
        <v>30</v>
      </c>
      <c r="AX153" s="12" t="s">
        <v>80</v>
      </c>
      <c r="AY153" s="221" t="s">
        <v>170</v>
      </c>
    </row>
    <row r="154" spans="2:65" s="1" customFormat="1" ht="23.1" customHeight="1">
      <c r="B154" s="33"/>
      <c r="C154" s="197" t="s">
        <v>200</v>
      </c>
      <c r="D154" s="197" t="s">
        <v>172</v>
      </c>
      <c r="E154" s="198" t="s">
        <v>201</v>
      </c>
      <c r="F154" s="199" t="s">
        <v>202</v>
      </c>
      <c r="G154" s="200" t="s">
        <v>175</v>
      </c>
      <c r="H154" s="201">
        <v>2210</v>
      </c>
      <c r="I154" s="202"/>
      <c r="J154" s="203">
        <f>ROUND(I154*H154,2)</f>
        <v>0</v>
      </c>
      <c r="K154" s="199" t="s">
        <v>176</v>
      </c>
      <c r="L154" s="37"/>
      <c r="M154" s="204" t="s">
        <v>1</v>
      </c>
      <c r="N154" s="205" t="s">
        <v>38</v>
      </c>
      <c r="O154" s="65"/>
      <c r="P154" s="206">
        <f>O154*H154</f>
        <v>0</v>
      </c>
      <c r="Q154" s="206">
        <v>0</v>
      </c>
      <c r="R154" s="206">
        <f>Q154*H154</f>
        <v>0</v>
      </c>
      <c r="S154" s="206">
        <v>0.32500000000000001</v>
      </c>
      <c r="T154" s="207">
        <f>S154*H154</f>
        <v>718.25</v>
      </c>
      <c r="AR154" s="208" t="s">
        <v>177</v>
      </c>
      <c r="AT154" s="208" t="s">
        <v>172</v>
      </c>
      <c r="AU154" s="208" t="s">
        <v>82</v>
      </c>
      <c r="AY154" s="16" t="s">
        <v>170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6" t="s">
        <v>80</v>
      </c>
      <c r="BK154" s="209">
        <f>ROUND(I154*H154,2)</f>
        <v>0</v>
      </c>
      <c r="BL154" s="16" t="s">
        <v>177</v>
      </c>
      <c r="BM154" s="208" t="s">
        <v>203</v>
      </c>
    </row>
    <row r="155" spans="2:65" s="1" customFormat="1" ht="23.1" customHeight="1">
      <c r="B155" s="33"/>
      <c r="C155" s="197" t="s">
        <v>204</v>
      </c>
      <c r="D155" s="197" t="s">
        <v>172</v>
      </c>
      <c r="E155" s="198" t="s">
        <v>205</v>
      </c>
      <c r="F155" s="199" t="s">
        <v>206</v>
      </c>
      <c r="G155" s="200" t="s">
        <v>175</v>
      </c>
      <c r="H155" s="201">
        <v>2210</v>
      </c>
      <c r="I155" s="202"/>
      <c r="J155" s="203">
        <f>ROUND(I155*H155,2)</f>
        <v>0</v>
      </c>
      <c r="K155" s="199" t="s">
        <v>176</v>
      </c>
      <c r="L155" s="37"/>
      <c r="M155" s="204" t="s">
        <v>1</v>
      </c>
      <c r="N155" s="205" t="s">
        <v>38</v>
      </c>
      <c r="O155" s="65"/>
      <c r="P155" s="206">
        <f>O155*H155</f>
        <v>0</v>
      </c>
      <c r="Q155" s="206">
        <v>0</v>
      </c>
      <c r="R155" s="206">
        <f>Q155*H155</f>
        <v>0</v>
      </c>
      <c r="S155" s="206">
        <v>0.17</v>
      </c>
      <c r="T155" s="207">
        <f>S155*H155</f>
        <v>375.70000000000005</v>
      </c>
      <c r="AR155" s="208" t="s">
        <v>177</v>
      </c>
      <c r="AT155" s="208" t="s">
        <v>172</v>
      </c>
      <c r="AU155" s="208" t="s">
        <v>82</v>
      </c>
      <c r="AY155" s="16" t="s">
        <v>170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6" t="s">
        <v>80</v>
      </c>
      <c r="BK155" s="209">
        <f>ROUND(I155*H155,2)</f>
        <v>0</v>
      </c>
      <c r="BL155" s="16" t="s">
        <v>177</v>
      </c>
      <c r="BM155" s="208" t="s">
        <v>207</v>
      </c>
    </row>
    <row r="156" spans="2:65" s="1" customFormat="1" ht="23.1" customHeight="1">
      <c r="B156" s="33"/>
      <c r="C156" s="197" t="s">
        <v>208</v>
      </c>
      <c r="D156" s="197" t="s">
        <v>172</v>
      </c>
      <c r="E156" s="198" t="s">
        <v>209</v>
      </c>
      <c r="F156" s="199" t="s">
        <v>210</v>
      </c>
      <c r="G156" s="200" t="s">
        <v>175</v>
      </c>
      <c r="H156" s="201">
        <v>1735</v>
      </c>
      <c r="I156" s="202"/>
      <c r="J156" s="203">
        <f>ROUND(I156*H156,2)</f>
        <v>0</v>
      </c>
      <c r="K156" s="199" t="s">
        <v>176</v>
      </c>
      <c r="L156" s="37"/>
      <c r="M156" s="204" t="s">
        <v>1</v>
      </c>
      <c r="N156" s="205" t="s">
        <v>38</v>
      </c>
      <c r="O156" s="65"/>
      <c r="P156" s="206">
        <f>O156*H156</f>
        <v>0</v>
      </c>
      <c r="Q156" s="206">
        <v>0</v>
      </c>
      <c r="R156" s="206">
        <f>Q156*H156</f>
        <v>0</v>
      </c>
      <c r="S156" s="206">
        <v>0.625</v>
      </c>
      <c r="T156" s="207">
        <f>S156*H156</f>
        <v>1084.375</v>
      </c>
      <c r="AR156" s="208" t="s">
        <v>177</v>
      </c>
      <c r="AT156" s="208" t="s">
        <v>172</v>
      </c>
      <c r="AU156" s="208" t="s">
        <v>82</v>
      </c>
      <c r="AY156" s="16" t="s">
        <v>170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6" t="s">
        <v>80</v>
      </c>
      <c r="BK156" s="209">
        <f>ROUND(I156*H156,2)</f>
        <v>0</v>
      </c>
      <c r="BL156" s="16" t="s">
        <v>177</v>
      </c>
      <c r="BM156" s="208" t="s">
        <v>211</v>
      </c>
    </row>
    <row r="157" spans="2:65" s="13" customFormat="1">
      <c r="B157" s="222"/>
      <c r="C157" s="223"/>
      <c r="D157" s="212" t="s">
        <v>179</v>
      </c>
      <c r="E157" s="224" t="s">
        <v>1</v>
      </c>
      <c r="F157" s="225" t="s">
        <v>212</v>
      </c>
      <c r="G157" s="223"/>
      <c r="H157" s="224" t="s">
        <v>1</v>
      </c>
      <c r="I157" s="226"/>
      <c r="J157" s="223"/>
      <c r="K157" s="223"/>
      <c r="L157" s="227"/>
      <c r="M157" s="228"/>
      <c r="N157" s="229"/>
      <c r="O157" s="229"/>
      <c r="P157" s="229"/>
      <c r="Q157" s="229"/>
      <c r="R157" s="229"/>
      <c r="S157" s="229"/>
      <c r="T157" s="230"/>
      <c r="AT157" s="231" t="s">
        <v>179</v>
      </c>
      <c r="AU157" s="231" t="s">
        <v>82</v>
      </c>
      <c r="AV157" s="13" t="s">
        <v>80</v>
      </c>
      <c r="AW157" s="13" t="s">
        <v>4</v>
      </c>
      <c r="AX157" s="13" t="s">
        <v>73</v>
      </c>
      <c r="AY157" s="231" t="s">
        <v>170</v>
      </c>
    </row>
    <row r="158" spans="2:65" s="12" customFormat="1" ht="21.75">
      <c r="B158" s="210"/>
      <c r="C158" s="211"/>
      <c r="D158" s="212" t="s">
        <v>179</v>
      </c>
      <c r="E158" s="213" t="s">
        <v>1</v>
      </c>
      <c r="F158" s="214" t="s">
        <v>213</v>
      </c>
      <c r="G158" s="211"/>
      <c r="H158" s="215">
        <v>1735</v>
      </c>
      <c r="I158" s="216"/>
      <c r="J158" s="211"/>
      <c r="K158" s="211"/>
      <c r="L158" s="217"/>
      <c r="M158" s="218"/>
      <c r="N158" s="219"/>
      <c r="O158" s="219"/>
      <c r="P158" s="219"/>
      <c r="Q158" s="219"/>
      <c r="R158" s="219"/>
      <c r="S158" s="219"/>
      <c r="T158" s="220"/>
      <c r="AT158" s="221" t="s">
        <v>179</v>
      </c>
      <c r="AU158" s="221" t="s">
        <v>82</v>
      </c>
      <c r="AV158" s="12" t="s">
        <v>82</v>
      </c>
      <c r="AW158" s="12" t="s">
        <v>30</v>
      </c>
      <c r="AX158" s="12" t="s">
        <v>80</v>
      </c>
      <c r="AY158" s="221" t="s">
        <v>170</v>
      </c>
    </row>
    <row r="159" spans="2:65" s="1" customFormat="1" ht="23.1" customHeight="1">
      <c r="B159" s="33"/>
      <c r="C159" s="197" t="s">
        <v>214</v>
      </c>
      <c r="D159" s="197" t="s">
        <v>172</v>
      </c>
      <c r="E159" s="198" t="s">
        <v>215</v>
      </c>
      <c r="F159" s="199" t="s">
        <v>216</v>
      </c>
      <c r="G159" s="200" t="s">
        <v>175</v>
      </c>
      <c r="H159" s="201">
        <v>1735</v>
      </c>
      <c r="I159" s="202"/>
      <c r="J159" s="203">
        <f>ROUND(I159*H159,2)</f>
        <v>0</v>
      </c>
      <c r="K159" s="199" t="s">
        <v>176</v>
      </c>
      <c r="L159" s="37"/>
      <c r="M159" s="204" t="s">
        <v>1</v>
      </c>
      <c r="N159" s="205" t="s">
        <v>38</v>
      </c>
      <c r="O159" s="65"/>
      <c r="P159" s="206">
        <f>O159*H159</f>
        <v>0</v>
      </c>
      <c r="Q159" s="206">
        <v>0</v>
      </c>
      <c r="R159" s="206">
        <f>Q159*H159</f>
        <v>0</v>
      </c>
      <c r="S159" s="206">
        <v>0.17</v>
      </c>
      <c r="T159" s="207">
        <f>S159*H159</f>
        <v>294.95000000000005</v>
      </c>
      <c r="AR159" s="208" t="s">
        <v>177</v>
      </c>
      <c r="AT159" s="208" t="s">
        <v>172</v>
      </c>
      <c r="AU159" s="208" t="s">
        <v>82</v>
      </c>
      <c r="AY159" s="16" t="s">
        <v>170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6" t="s">
        <v>80</v>
      </c>
      <c r="BK159" s="209">
        <f>ROUND(I159*H159,2)</f>
        <v>0</v>
      </c>
      <c r="BL159" s="16" t="s">
        <v>177</v>
      </c>
      <c r="BM159" s="208" t="s">
        <v>217</v>
      </c>
    </row>
    <row r="160" spans="2:65" s="1" customFormat="1" ht="23.1" customHeight="1">
      <c r="B160" s="33"/>
      <c r="C160" s="197" t="s">
        <v>218</v>
      </c>
      <c r="D160" s="197" t="s">
        <v>172</v>
      </c>
      <c r="E160" s="198" t="s">
        <v>219</v>
      </c>
      <c r="F160" s="199" t="s">
        <v>220</v>
      </c>
      <c r="G160" s="200" t="s">
        <v>175</v>
      </c>
      <c r="H160" s="201">
        <v>2020</v>
      </c>
      <c r="I160" s="202"/>
      <c r="J160" s="203">
        <f>ROUND(I160*H160,2)</f>
        <v>0</v>
      </c>
      <c r="K160" s="199" t="s">
        <v>176</v>
      </c>
      <c r="L160" s="37"/>
      <c r="M160" s="204" t="s">
        <v>1</v>
      </c>
      <c r="N160" s="205" t="s">
        <v>38</v>
      </c>
      <c r="O160" s="65"/>
      <c r="P160" s="206">
        <f>O160*H160</f>
        <v>0</v>
      </c>
      <c r="Q160" s="206">
        <v>5.0000000000000002E-5</v>
      </c>
      <c r="R160" s="206">
        <f>Q160*H160</f>
        <v>0.10100000000000001</v>
      </c>
      <c r="S160" s="206">
        <v>0.128</v>
      </c>
      <c r="T160" s="207">
        <f>S160*H160</f>
        <v>258.56</v>
      </c>
      <c r="AR160" s="208" t="s">
        <v>177</v>
      </c>
      <c r="AT160" s="208" t="s">
        <v>172</v>
      </c>
      <c r="AU160" s="208" t="s">
        <v>82</v>
      </c>
      <c r="AY160" s="16" t="s">
        <v>170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6" t="s">
        <v>80</v>
      </c>
      <c r="BK160" s="209">
        <f>ROUND(I160*H160,2)</f>
        <v>0</v>
      </c>
      <c r="BL160" s="16" t="s">
        <v>177</v>
      </c>
      <c r="BM160" s="208" t="s">
        <v>221</v>
      </c>
    </row>
    <row r="161" spans="2:65" s="12" customFormat="1">
      <c r="B161" s="210"/>
      <c r="C161" s="211"/>
      <c r="D161" s="212" t="s">
        <v>179</v>
      </c>
      <c r="E161" s="213" t="s">
        <v>1</v>
      </c>
      <c r="F161" s="214" t="s">
        <v>222</v>
      </c>
      <c r="G161" s="211"/>
      <c r="H161" s="215">
        <v>1275</v>
      </c>
      <c r="I161" s="216"/>
      <c r="J161" s="211"/>
      <c r="K161" s="211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179</v>
      </c>
      <c r="AU161" s="221" t="s">
        <v>82</v>
      </c>
      <c r="AV161" s="12" t="s">
        <v>82</v>
      </c>
      <c r="AW161" s="12" t="s">
        <v>30</v>
      </c>
      <c r="AX161" s="12" t="s">
        <v>73</v>
      </c>
      <c r="AY161" s="221" t="s">
        <v>170</v>
      </c>
    </row>
    <row r="162" spans="2:65" s="12" customFormat="1">
      <c r="B162" s="210"/>
      <c r="C162" s="211"/>
      <c r="D162" s="212" t="s">
        <v>179</v>
      </c>
      <c r="E162" s="213" t="s">
        <v>1</v>
      </c>
      <c r="F162" s="214" t="s">
        <v>223</v>
      </c>
      <c r="G162" s="211"/>
      <c r="H162" s="215">
        <v>745</v>
      </c>
      <c r="I162" s="216"/>
      <c r="J162" s="211"/>
      <c r="K162" s="211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179</v>
      </c>
      <c r="AU162" s="221" t="s">
        <v>82</v>
      </c>
      <c r="AV162" s="12" t="s">
        <v>82</v>
      </c>
      <c r="AW162" s="12" t="s">
        <v>30</v>
      </c>
      <c r="AX162" s="12" t="s">
        <v>73</v>
      </c>
      <c r="AY162" s="221" t="s">
        <v>170</v>
      </c>
    </row>
    <row r="163" spans="2:65" s="13" customFormat="1">
      <c r="B163" s="222"/>
      <c r="C163" s="223"/>
      <c r="D163" s="212" t="s">
        <v>179</v>
      </c>
      <c r="E163" s="224" t="s">
        <v>1</v>
      </c>
      <c r="F163" s="225" t="s">
        <v>224</v>
      </c>
      <c r="G163" s="223"/>
      <c r="H163" s="224" t="s">
        <v>1</v>
      </c>
      <c r="I163" s="226"/>
      <c r="J163" s="223"/>
      <c r="K163" s="223"/>
      <c r="L163" s="227"/>
      <c r="M163" s="228"/>
      <c r="N163" s="229"/>
      <c r="O163" s="229"/>
      <c r="P163" s="229"/>
      <c r="Q163" s="229"/>
      <c r="R163" s="229"/>
      <c r="S163" s="229"/>
      <c r="T163" s="230"/>
      <c r="AT163" s="231" t="s">
        <v>179</v>
      </c>
      <c r="AU163" s="231" t="s">
        <v>82</v>
      </c>
      <c r="AV163" s="13" t="s">
        <v>80</v>
      </c>
      <c r="AW163" s="13" t="s">
        <v>30</v>
      </c>
      <c r="AX163" s="13" t="s">
        <v>73</v>
      </c>
      <c r="AY163" s="231" t="s">
        <v>170</v>
      </c>
    </row>
    <row r="164" spans="2:65" s="14" customFormat="1">
      <c r="B164" s="232"/>
      <c r="C164" s="233"/>
      <c r="D164" s="212" t="s">
        <v>179</v>
      </c>
      <c r="E164" s="234" t="s">
        <v>1</v>
      </c>
      <c r="F164" s="235" t="s">
        <v>225</v>
      </c>
      <c r="G164" s="233"/>
      <c r="H164" s="236">
        <v>2020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179</v>
      </c>
      <c r="AU164" s="242" t="s">
        <v>82</v>
      </c>
      <c r="AV164" s="14" t="s">
        <v>177</v>
      </c>
      <c r="AW164" s="14" t="s">
        <v>30</v>
      </c>
      <c r="AX164" s="14" t="s">
        <v>80</v>
      </c>
      <c r="AY164" s="242" t="s">
        <v>170</v>
      </c>
    </row>
    <row r="165" spans="2:65" s="1" customFormat="1" ht="23.1" customHeight="1">
      <c r="B165" s="33"/>
      <c r="C165" s="197" t="s">
        <v>226</v>
      </c>
      <c r="D165" s="197" t="s">
        <v>172</v>
      </c>
      <c r="E165" s="198" t="s">
        <v>227</v>
      </c>
      <c r="F165" s="199" t="s">
        <v>228</v>
      </c>
      <c r="G165" s="200" t="s">
        <v>175</v>
      </c>
      <c r="H165" s="201">
        <v>250</v>
      </c>
      <c r="I165" s="202"/>
      <c r="J165" s="203">
        <f>ROUND(I165*H165,2)</f>
        <v>0</v>
      </c>
      <c r="K165" s="199" t="s">
        <v>176</v>
      </c>
      <c r="L165" s="37"/>
      <c r="M165" s="204" t="s">
        <v>1</v>
      </c>
      <c r="N165" s="205" t="s">
        <v>38</v>
      </c>
      <c r="O165" s="65"/>
      <c r="P165" s="206">
        <f>O165*H165</f>
        <v>0</v>
      </c>
      <c r="Q165" s="206">
        <v>6.9999999999999994E-5</v>
      </c>
      <c r="R165" s="206">
        <f>Q165*H165</f>
        <v>1.7499999999999998E-2</v>
      </c>
      <c r="S165" s="206">
        <v>0.128</v>
      </c>
      <c r="T165" s="207">
        <f>S165*H165</f>
        <v>32</v>
      </c>
      <c r="AR165" s="208" t="s">
        <v>177</v>
      </c>
      <c r="AT165" s="208" t="s">
        <v>172</v>
      </c>
      <c r="AU165" s="208" t="s">
        <v>82</v>
      </c>
      <c r="AY165" s="16" t="s">
        <v>170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6" t="s">
        <v>80</v>
      </c>
      <c r="BK165" s="209">
        <f>ROUND(I165*H165,2)</f>
        <v>0</v>
      </c>
      <c r="BL165" s="16" t="s">
        <v>177</v>
      </c>
      <c r="BM165" s="208" t="s">
        <v>229</v>
      </c>
    </row>
    <row r="166" spans="2:65" s="1" customFormat="1" ht="16.3" customHeight="1">
      <c r="B166" s="33"/>
      <c r="C166" s="197" t="s">
        <v>230</v>
      </c>
      <c r="D166" s="197" t="s">
        <v>172</v>
      </c>
      <c r="E166" s="198" t="s">
        <v>231</v>
      </c>
      <c r="F166" s="199" t="s">
        <v>232</v>
      </c>
      <c r="G166" s="200" t="s">
        <v>233</v>
      </c>
      <c r="H166" s="201">
        <v>564</v>
      </c>
      <c r="I166" s="202"/>
      <c r="J166" s="203">
        <f>ROUND(I166*H166,2)</f>
        <v>0</v>
      </c>
      <c r="K166" s="199" t="s">
        <v>176</v>
      </c>
      <c r="L166" s="37"/>
      <c r="M166" s="204" t="s">
        <v>1</v>
      </c>
      <c r="N166" s="205" t="s">
        <v>38</v>
      </c>
      <c r="O166" s="65"/>
      <c r="P166" s="206">
        <f>O166*H166</f>
        <v>0</v>
      </c>
      <c r="Q166" s="206">
        <v>0</v>
      </c>
      <c r="R166" s="206">
        <f>Q166*H166</f>
        <v>0</v>
      </c>
      <c r="S166" s="206">
        <v>0.20499999999999999</v>
      </c>
      <c r="T166" s="207">
        <f>S166*H166</f>
        <v>115.61999999999999</v>
      </c>
      <c r="AR166" s="208" t="s">
        <v>177</v>
      </c>
      <c r="AT166" s="208" t="s">
        <v>172</v>
      </c>
      <c r="AU166" s="208" t="s">
        <v>82</v>
      </c>
      <c r="AY166" s="16" t="s">
        <v>170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6" t="s">
        <v>80</v>
      </c>
      <c r="BK166" s="209">
        <f>ROUND(I166*H166,2)</f>
        <v>0</v>
      </c>
      <c r="BL166" s="16" t="s">
        <v>177</v>
      </c>
      <c r="BM166" s="208" t="s">
        <v>234</v>
      </c>
    </row>
    <row r="167" spans="2:65" s="12" customFormat="1">
      <c r="B167" s="210"/>
      <c r="C167" s="211"/>
      <c r="D167" s="212" t="s">
        <v>179</v>
      </c>
      <c r="E167" s="213" t="s">
        <v>1</v>
      </c>
      <c r="F167" s="214" t="s">
        <v>235</v>
      </c>
      <c r="G167" s="211"/>
      <c r="H167" s="215">
        <v>564</v>
      </c>
      <c r="I167" s="216"/>
      <c r="J167" s="211"/>
      <c r="K167" s="211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179</v>
      </c>
      <c r="AU167" s="221" t="s">
        <v>82</v>
      </c>
      <c r="AV167" s="12" t="s">
        <v>82</v>
      </c>
      <c r="AW167" s="12" t="s">
        <v>30</v>
      </c>
      <c r="AX167" s="12" t="s">
        <v>80</v>
      </c>
      <c r="AY167" s="221" t="s">
        <v>170</v>
      </c>
    </row>
    <row r="168" spans="2:65" s="1" customFormat="1" ht="16.3" customHeight="1">
      <c r="B168" s="33"/>
      <c r="C168" s="197" t="s">
        <v>236</v>
      </c>
      <c r="D168" s="197" t="s">
        <v>172</v>
      </c>
      <c r="E168" s="198" t="s">
        <v>237</v>
      </c>
      <c r="F168" s="199" t="s">
        <v>238</v>
      </c>
      <c r="G168" s="200" t="s">
        <v>233</v>
      </c>
      <c r="H168" s="201">
        <v>1980</v>
      </c>
      <c r="I168" s="202"/>
      <c r="J168" s="203">
        <f>ROUND(I168*H168,2)</f>
        <v>0</v>
      </c>
      <c r="K168" s="199" t="s">
        <v>176</v>
      </c>
      <c r="L168" s="37"/>
      <c r="M168" s="204" t="s">
        <v>1</v>
      </c>
      <c r="N168" s="205" t="s">
        <v>38</v>
      </c>
      <c r="O168" s="65"/>
      <c r="P168" s="206">
        <f>O168*H168</f>
        <v>0</v>
      </c>
      <c r="Q168" s="206">
        <v>0</v>
      </c>
      <c r="R168" s="206">
        <f>Q168*H168</f>
        <v>0</v>
      </c>
      <c r="S168" s="206">
        <v>0.04</v>
      </c>
      <c r="T168" s="207">
        <f>S168*H168</f>
        <v>79.2</v>
      </c>
      <c r="AR168" s="208" t="s">
        <v>177</v>
      </c>
      <c r="AT168" s="208" t="s">
        <v>172</v>
      </c>
      <c r="AU168" s="208" t="s">
        <v>82</v>
      </c>
      <c r="AY168" s="16" t="s">
        <v>170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6" t="s">
        <v>80</v>
      </c>
      <c r="BK168" s="209">
        <f>ROUND(I168*H168,2)</f>
        <v>0</v>
      </c>
      <c r="BL168" s="16" t="s">
        <v>177</v>
      </c>
      <c r="BM168" s="208" t="s">
        <v>239</v>
      </c>
    </row>
    <row r="169" spans="2:65" s="12" customFormat="1" ht="21.75">
      <c r="B169" s="210"/>
      <c r="C169" s="211"/>
      <c r="D169" s="212" t="s">
        <v>179</v>
      </c>
      <c r="E169" s="213" t="s">
        <v>1</v>
      </c>
      <c r="F169" s="214" t="s">
        <v>240</v>
      </c>
      <c r="G169" s="211"/>
      <c r="H169" s="215">
        <v>644</v>
      </c>
      <c r="I169" s="216"/>
      <c r="J169" s="211"/>
      <c r="K169" s="211"/>
      <c r="L169" s="217"/>
      <c r="M169" s="218"/>
      <c r="N169" s="219"/>
      <c r="O169" s="219"/>
      <c r="P169" s="219"/>
      <c r="Q169" s="219"/>
      <c r="R169" s="219"/>
      <c r="S169" s="219"/>
      <c r="T169" s="220"/>
      <c r="AT169" s="221" t="s">
        <v>179</v>
      </c>
      <c r="AU169" s="221" t="s">
        <v>82</v>
      </c>
      <c r="AV169" s="12" t="s">
        <v>82</v>
      </c>
      <c r="AW169" s="12" t="s">
        <v>30</v>
      </c>
      <c r="AX169" s="12" t="s">
        <v>73</v>
      </c>
      <c r="AY169" s="221" t="s">
        <v>170</v>
      </c>
    </row>
    <row r="170" spans="2:65" s="12" customFormat="1" ht="21.75">
      <c r="B170" s="210"/>
      <c r="C170" s="211"/>
      <c r="D170" s="212" t="s">
        <v>179</v>
      </c>
      <c r="E170" s="213" t="s">
        <v>1</v>
      </c>
      <c r="F170" s="214" t="s">
        <v>241</v>
      </c>
      <c r="G170" s="211"/>
      <c r="H170" s="215">
        <v>524</v>
      </c>
      <c r="I170" s="216"/>
      <c r="J170" s="211"/>
      <c r="K170" s="211"/>
      <c r="L170" s="217"/>
      <c r="M170" s="218"/>
      <c r="N170" s="219"/>
      <c r="O170" s="219"/>
      <c r="P170" s="219"/>
      <c r="Q170" s="219"/>
      <c r="R170" s="219"/>
      <c r="S170" s="219"/>
      <c r="T170" s="220"/>
      <c r="AT170" s="221" t="s">
        <v>179</v>
      </c>
      <c r="AU170" s="221" t="s">
        <v>82</v>
      </c>
      <c r="AV170" s="12" t="s">
        <v>82</v>
      </c>
      <c r="AW170" s="12" t="s">
        <v>30</v>
      </c>
      <c r="AX170" s="12" t="s">
        <v>73</v>
      </c>
      <c r="AY170" s="221" t="s">
        <v>170</v>
      </c>
    </row>
    <row r="171" spans="2:65" s="12" customFormat="1" ht="21.75">
      <c r="B171" s="210"/>
      <c r="C171" s="211"/>
      <c r="D171" s="212" t="s">
        <v>179</v>
      </c>
      <c r="E171" s="213" t="s">
        <v>1</v>
      </c>
      <c r="F171" s="214" t="s">
        <v>242</v>
      </c>
      <c r="G171" s="211"/>
      <c r="H171" s="215">
        <v>812</v>
      </c>
      <c r="I171" s="216"/>
      <c r="J171" s="211"/>
      <c r="K171" s="211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179</v>
      </c>
      <c r="AU171" s="221" t="s">
        <v>82</v>
      </c>
      <c r="AV171" s="12" t="s">
        <v>82</v>
      </c>
      <c r="AW171" s="12" t="s">
        <v>30</v>
      </c>
      <c r="AX171" s="12" t="s">
        <v>73</v>
      </c>
      <c r="AY171" s="221" t="s">
        <v>170</v>
      </c>
    </row>
    <row r="172" spans="2:65" s="14" customFormat="1">
      <c r="B172" s="232"/>
      <c r="C172" s="233"/>
      <c r="D172" s="212" t="s">
        <v>179</v>
      </c>
      <c r="E172" s="234" t="s">
        <v>1</v>
      </c>
      <c r="F172" s="235" t="s">
        <v>225</v>
      </c>
      <c r="G172" s="233"/>
      <c r="H172" s="236">
        <v>1980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AT172" s="242" t="s">
        <v>179</v>
      </c>
      <c r="AU172" s="242" t="s">
        <v>82</v>
      </c>
      <c r="AV172" s="14" t="s">
        <v>177</v>
      </c>
      <c r="AW172" s="14" t="s">
        <v>30</v>
      </c>
      <c r="AX172" s="14" t="s">
        <v>80</v>
      </c>
      <c r="AY172" s="242" t="s">
        <v>170</v>
      </c>
    </row>
    <row r="173" spans="2:65" s="1" customFormat="1" ht="23.1" customHeight="1">
      <c r="B173" s="33"/>
      <c r="C173" s="197" t="s">
        <v>243</v>
      </c>
      <c r="D173" s="197" t="s">
        <v>172</v>
      </c>
      <c r="E173" s="198" t="s">
        <v>244</v>
      </c>
      <c r="F173" s="199" t="s">
        <v>245</v>
      </c>
      <c r="G173" s="200" t="s">
        <v>246</v>
      </c>
      <c r="H173" s="201">
        <v>910</v>
      </c>
      <c r="I173" s="202"/>
      <c r="J173" s="203">
        <f>ROUND(I173*H173,2)</f>
        <v>0</v>
      </c>
      <c r="K173" s="199" t="s">
        <v>176</v>
      </c>
      <c r="L173" s="37"/>
      <c r="M173" s="204" t="s">
        <v>1</v>
      </c>
      <c r="N173" s="205" t="s">
        <v>38</v>
      </c>
      <c r="O173" s="65"/>
      <c r="P173" s="206">
        <f>O173*H173</f>
        <v>0</v>
      </c>
      <c r="Q173" s="206">
        <v>0</v>
      </c>
      <c r="R173" s="206">
        <f>Q173*H173</f>
        <v>0</v>
      </c>
      <c r="S173" s="206">
        <v>0</v>
      </c>
      <c r="T173" s="207">
        <f>S173*H173</f>
        <v>0</v>
      </c>
      <c r="AR173" s="208" t="s">
        <v>177</v>
      </c>
      <c r="AT173" s="208" t="s">
        <v>172</v>
      </c>
      <c r="AU173" s="208" t="s">
        <v>82</v>
      </c>
      <c r="AY173" s="16" t="s">
        <v>170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16" t="s">
        <v>80</v>
      </c>
      <c r="BK173" s="209">
        <f>ROUND(I173*H173,2)</f>
        <v>0</v>
      </c>
      <c r="BL173" s="16" t="s">
        <v>177</v>
      </c>
      <c r="BM173" s="208" t="s">
        <v>247</v>
      </c>
    </row>
    <row r="174" spans="2:65" s="12" customFormat="1">
      <c r="B174" s="210"/>
      <c r="C174" s="211"/>
      <c r="D174" s="212" t="s">
        <v>179</v>
      </c>
      <c r="E174" s="213" t="s">
        <v>1</v>
      </c>
      <c r="F174" s="214" t="s">
        <v>248</v>
      </c>
      <c r="G174" s="211"/>
      <c r="H174" s="215">
        <v>140</v>
      </c>
      <c r="I174" s="216"/>
      <c r="J174" s="211"/>
      <c r="K174" s="211"/>
      <c r="L174" s="217"/>
      <c r="M174" s="218"/>
      <c r="N174" s="219"/>
      <c r="O174" s="219"/>
      <c r="P174" s="219"/>
      <c r="Q174" s="219"/>
      <c r="R174" s="219"/>
      <c r="S174" s="219"/>
      <c r="T174" s="220"/>
      <c r="AT174" s="221" t="s">
        <v>179</v>
      </c>
      <c r="AU174" s="221" t="s">
        <v>82</v>
      </c>
      <c r="AV174" s="12" t="s">
        <v>82</v>
      </c>
      <c r="AW174" s="12" t="s">
        <v>30</v>
      </c>
      <c r="AX174" s="12" t="s">
        <v>73</v>
      </c>
      <c r="AY174" s="221" t="s">
        <v>170</v>
      </c>
    </row>
    <row r="175" spans="2:65" s="12" customFormat="1">
      <c r="B175" s="210"/>
      <c r="C175" s="211"/>
      <c r="D175" s="212" t="s">
        <v>179</v>
      </c>
      <c r="E175" s="213" t="s">
        <v>1</v>
      </c>
      <c r="F175" s="214" t="s">
        <v>249</v>
      </c>
      <c r="G175" s="211"/>
      <c r="H175" s="215">
        <v>147.5</v>
      </c>
      <c r="I175" s="216"/>
      <c r="J175" s="211"/>
      <c r="K175" s="211"/>
      <c r="L175" s="217"/>
      <c r="M175" s="218"/>
      <c r="N175" s="219"/>
      <c r="O175" s="219"/>
      <c r="P175" s="219"/>
      <c r="Q175" s="219"/>
      <c r="R175" s="219"/>
      <c r="S175" s="219"/>
      <c r="T175" s="220"/>
      <c r="AT175" s="221" t="s">
        <v>179</v>
      </c>
      <c r="AU175" s="221" t="s">
        <v>82</v>
      </c>
      <c r="AV175" s="12" t="s">
        <v>82</v>
      </c>
      <c r="AW175" s="12" t="s">
        <v>30</v>
      </c>
      <c r="AX175" s="12" t="s">
        <v>73</v>
      </c>
      <c r="AY175" s="221" t="s">
        <v>170</v>
      </c>
    </row>
    <row r="176" spans="2:65" s="12" customFormat="1">
      <c r="B176" s="210"/>
      <c r="C176" s="211"/>
      <c r="D176" s="212" t="s">
        <v>179</v>
      </c>
      <c r="E176" s="213" t="s">
        <v>1</v>
      </c>
      <c r="F176" s="214" t="s">
        <v>250</v>
      </c>
      <c r="G176" s="211"/>
      <c r="H176" s="215">
        <v>139.5</v>
      </c>
      <c r="I176" s="216"/>
      <c r="J176" s="211"/>
      <c r="K176" s="211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179</v>
      </c>
      <c r="AU176" s="221" t="s">
        <v>82</v>
      </c>
      <c r="AV176" s="12" t="s">
        <v>82</v>
      </c>
      <c r="AW176" s="12" t="s">
        <v>30</v>
      </c>
      <c r="AX176" s="12" t="s">
        <v>73</v>
      </c>
      <c r="AY176" s="221" t="s">
        <v>170</v>
      </c>
    </row>
    <row r="177" spans="2:65" s="12" customFormat="1">
      <c r="B177" s="210"/>
      <c r="C177" s="211"/>
      <c r="D177" s="212" t="s">
        <v>179</v>
      </c>
      <c r="E177" s="213" t="s">
        <v>1</v>
      </c>
      <c r="F177" s="214" t="s">
        <v>251</v>
      </c>
      <c r="G177" s="211"/>
      <c r="H177" s="215">
        <v>230</v>
      </c>
      <c r="I177" s="216"/>
      <c r="J177" s="211"/>
      <c r="K177" s="211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179</v>
      </c>
      <c r="AU177" s="221" t="s">
        <v>82</v>
      </c>
      <c r="AV177" s="12" t="s">
        <v>82</v>
      </c>
      <c r="AW177" s="12" t="s">
        <v>30</v>
      </c>
      <c r="AX177" s="12" t="s">
        <v>73</v>
      </c>
      <c r="AY177" s="221" t="s">
        <v>170</v>
      </c>
    </row>
    <row r="178" spans="2:65" s="12" customFormat="1">
      <c r="B178" s="210"/>
      <c r="C178" s="211"/>
      <c r="D178" s="212" t="s">
        <v>179</v>
      </c>
      <c r="E178" s="213" t="s">
        <v>1</v>
      </c>
      <c r="F178" s="214" t="s">
        <v>252</v>
      </c>
      <c r="G178" s="211"/>
      <c r="H178" s="215">
        <v>159.6</v>
      </c>
      <c r="I178" s="216"/>
      <c r="J178" s="211"/>
      <c r="K178" s="211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179</v>
      </c>
      <c r="AU178" s="221" t="s">
        <v>82</v>
      </c>
      <c r="AV178" s="12" t="s">
        <v>82</v>
      </c>
      <c r="AW178" s="12" t="s">
        <v>30</v>
      </c>
      <c r="AX178" s="12" t="s">
        <v>73</v>
      </c>
      <c r="AY178" s="221" t="s">
        <v>170</v>
      </c>
    </row>
    <row r="179" spans="2:65" s="12" customFormat="1">
      <c r="B179" s="210"/>
      <c r="C179" s="211"/>
      <c r="D179" s="212" t="s">
        <v>179</v>
      </c>
      <c r="E179" s="213" t="s">
        <v>1</v>
      </c>
      <c r="F179" s="214" t="s">
        <v>253</v>
      </c>
      <c r="G179" s="211"/>
      <c r="H179" s="215">
        <v>93.4</v>
      </c>
      <c r="I179" s="216"/>
      <c r="J179" s="211"/>
      <c r="K179" s="211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179</v>
      </c>
      <c r="AU179" s="221" t="s">
        <v>82</v>
      </c>
      <c r="AV179" s="12" t="s">
        <v>82</v>
      </c>
      <c r="AW179" s="12" t="s">
        <v>30</v>
      </c>
      <c r="AX179" s="12" t="s">
        <v>73</v>
      </c>
      <c r="AY179" s="221" t="s">
        <v>170</v>
      </c>
    </row>
    <row r="180" spans="2:65" s="14" customFormat="1">
      <c r="B180" s="232"/>
      <c r="C180" s="233"/>
      <c r="D180" s="212" t="s">
        <v>179</v>
      </c>
      <c r="E180" s="234" t="s">
        <v>1</v>
      </c>
      <c r="F180" s="235" t="s">
        <v>225</v>
      </c>
      <c r="G180" s="233"/>
      <c r="H180" s="236">
        <v>910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AT180" s="242" t="s">
        <v>179</v>
      </c>
      <c r="AU180" s="242" t="s">
        <v>82</v>
      </c>
      <c r="AV180" s="14" t="s">
        <v>177</v>
      </c>
      <c r="AW180" s="14" t="s">
        <v>30</v>
      </c>
      <c r="AX180" s="14" t="s">
        <v>80</v>
      </c>
      <c r="AY180" s="242" t="s">
        <v>170</v>
      </c>
    </row>
    <row r="181" spans="2:65" s="13" customFormat="1" ht="21.75">
      <c r="B181" s="222"/>
      <c r="C181" s="223"/>
      <c r="D181" s="212" t="s">
        <v>179</v>
      </c>
      <c r="E181" s="224" t="s">
        <v>1</v>
      </c>
      <c r="F181" s="225" t="s">
        <v>254</v>
      </c>
      <c r="G181" s="223"/>
      <c r="H181" s="224" t="s">
        <v>1</v>
      </c>
      <c r="I181" s="226"/>
      <c r="J181" s="223"/>
      <c r="K181" s="223"/>
      <c r="L181" s="227"/>
      <c r="M181" s="228"/>
      <c r="N181" s="229"/>
      <c r="O181" s="229"/>
      <c r="P181" s="229"/>
      <c r="Q181" s="229"/>
      <c r="R181" s="229"/>
      <c r="S181" s="229"/>
      <c r="T181" s="230"/>
      <c r="AT181" s="231" t="s">
        <v>179</v>
      </c>
      <c r="AU181" s="231" t="s">
        <v>82</v>
      </c>
      <c r="AV181" s="13" t="s">
        <v>80</v>
      </c>
      <c r="AW181" s="13" t="s">
        <v>4</v>
      </c>
      <c r="AX181" s="13" t="s">
        <v>73</v>
      </c>
      <c r="AY181" s="231" t="s">
        <v>170</v>
      </c>
    </row>
    <row r="182" spans="2:65" s="1" customFormat="1" ht="23.1" customHeight="1">
      <c r="B182" s="33"/>
      <c r="C182" s="197" t="s">
        <v>8</v>
      </c>
      <c r="D182" s="197" t="s">
        <v>172</v>
      </c>
      <c r="E182" s="198" t="s">
        <v>255</v>
      </c>
      <c r="F182" s="199" t="s">
        <v>256</v>
      </c>
      <c r="G182" s="200" t="s">
        <v>246</v>
      </c>
      <c r="H182" s="201">
        <v>40</v>
      </c>
      <c r="I182" s="202"/>
      <c r="J182" s="203">
        <f>ROUND(I182*H182,2)</f>
        <v>0</v>
      </c>
      <c r="K182" s="199" t="s">
        <v>176</v>
      </c>
      <c r="L182" s="37"/>
      <c r="M182" s="204" t="s">
        <v>1</v>
      </c>
      <c r="N182" s="205" t="s">
        <v>38</v>
      </c>
      <c r="O182" s="65"/>
      <c r="P182" s="206">
        <f>O182*H182</f>
        <v>0</v>
      </c>
      <c r="Q182" s="206">
        <v>0</v>
      </c>
      <c r="R182" s="206">
        <f>Q182*H182</f>
        <v>0</v>
      </c>
      <c r="S182" s="206">
        <v>0</v>
      </c>
      <c r="T182" s="207">
        <f>S182*H182</f>
        <v>0</v>
      </c>
      <c r="AR182" s="208" t="s">
        <v>177</v>
      </c>
      <c r="AT182" s="208" t="s">
        <v>172</v>
      </c>
      <c r="AU182" s="208" t="s">
        <v>82</v>
      </c>
      <c r="AY182" s="16" t="s">
        <v>170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6" t="s">
        <v>80</v>
      </c>
      <c r="BK182" s="209">
        <f>ROUND(I182*H182,2)</f>
        <v>0</v>
      </c>
      <c r="BL182" s="16" t="s">
        <v>177</v>
      </c>
      <c r="BM182" s="208" t="s">
        <v>257</v>
      </c>
    </row>
    <row r="183" spans="2:65" s="13" customFormat="1">
      <c r="B183" s="222"/>
      <c r="C183" s="223"/>
      <c r="D183" s="212" t="s">
        <v>179</v>
      </c>
      <c r="E183" s="224" t="s">
        <v>1</v>
      </c>
      <c r="F183" s="225" t="s">
        <v>258</v>
      </c>
      <c r="G183" s="223"/>
      <c r="H183" s="224" t="s">
        <v>1</v>
      </c>
      <c r="I183" s="226"/>
      <c r="J183" s="223"/>
      <c r="K183" s="223"/>
      <c r="L183" s="227"/>
      <c r="M183" s="228"/>
      <c r="N183" s="229"/>
      <c r="O183" s="229"/>
      <c r="P183" s="229"/>
      <c r="Q183" s="229"/>
      <c r="R183" s="229"/>
      <c r="S183" s="229"/>
      <c r="T183" s="230"/>
      <c r="AT183" s="231" t="s">
        <v>179</v>
      </c>
      <c r="AU183" s="231" t="s">
        <v>82</v>
      </c>
      <c r="AV183" s="13" t="s">
        <v>80</v>
      </c>
      <c r="AW183" s="13" t="s">
        <v>4</v>
      </c>
      <c r="AX183" s="13" t="s">
        <v>73</v>
      </c>
      <c r="AY183" s="231" t="s">
        <v>170</v>
      </c>
    </row>
    <row r="184" spans="2:65" s="12" customFormat="1">
      <c r="B184" s="210"/>
      <c r="C184" s="211"/>
      <c r="D184" s="212" t="s">
        <v>179</v>
      </c>
      <c r="E184" s="213" t="s">
        <v>1</v>
      </c>
      <c r="F184" s="214" t="s">
        <v>259</v>
      </c>
      <c r="G184" s="211"/>
      <c r="H184" s="215">
        <v>40</v>
      </c>
      <c r="I184" s="216"/>
      <c r="J184" s="211"/>
      <c r="K184" s="211"/>
      <c r="L184" s="217"/>
      <c r="M184" s="218"/>
      <c r="N184" s="219"/>
      <c r="O184" s="219"/>
      <c r="P184" s="219"/>
      <c r="Q184" s="219"/>
      <c r="R184" s="219"/>
      <c r="S184" s="219"/>
      <c r="T184" s="220"/>
      <c r="AT184" s="221" t="s">
        <v>179</v>
      </c>
      <c r="AU184" s="221" t="s">
        <v>82</v>
      </c>
      <c r="AV184" s="12" t="s">
        <v>82</v>
      </c>
      <c r="AW184" s="12" t="s">
        <v>30</v>
      </c>
      <c r="AX184" s="12" t="s">
        <v>80</v>
      </c>
      <c r="AY184" s="221" t="s">
        <v>170</v>
      </c>
    </row>
    <row r="185" spans="2:65" s="1" customFormat="1" ht="23.1" customHeight="1">
      <c r="B185" s="33"/>
      <c r="C185" s="197" t="s">
        <v>260</v>
      </c>
      <c r="D185" s="197" t="s">
        <v>172</v>
      </c>
      <c r="E185" s="198" t="s">
        <v>261</v>
      </c>
      <c r="F185" s="199" t="s">
        <v>262</v>
      </c>
      <c r="G185" s="200" t="s">
        <v>246</v>
      </c>
      <c r="H185" s="201">
        <v>170</v>
      </c>
      <c r="I185" s="202"/>
      <c r="J185" s="203">
        <f>ROUND(I185*H185,2)</f>
        <v>0</v>
      </c>
      <c r="K185" s="199" t="s">
        <v>176</v>
      </c>
      <c r="L185" s="37"/>
      <c r="M185" s="204" t="s">
        <v>1</v>
      </c>
      <c r="N185" s="205" t="s">
        <v>38</v>
      </c>
      <c r="O185" s="65"/>
      <c r="P185" s="206">
        <f>O185*H185</f>
        <v>0</v>
      </c>
      <c r="Q185" s="206">
        <v>0</v>
      </c>
      <c r="R185" s="206">
        <f>Q185*H185</f>
        <v>0</v>
      </c>
      <c r="S185" s="206">
        <v>0</v>
      </c>
      <c r="T185" s="207">
        <f>S185*H185</f>
        <v>0</v>
      </c>
      <c r="AR185" s="208" t="s">
        <v>177</v>
      </c>
      <c r="AT185" s="208" t="s">
        <v>172</v>
      </c>
      <c r="AU185" s="208" t="s">
        <v>82</v>
      </c>
      <c r="AY185" s="16" t="s">
        <v>170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6" t="s">
        <v>80</v>
      </c>
      <c r="BK185" s="209">
        <f>ROUND(I185*H185,2)</f>
        <v>0</v>
      </c>
      <c r="BL185" s="16" t="s">
        <v>177</v>
      </c>
      <c r="BM185" s="208" t="s">
        <v>263</v>
      </c>
    </row>
    <row r="186" spans="2:65" s="12" customFormat="1">
      <c r="B186" s="210"/>
      <c r="C186" s="211"/>
      <c r="D186" s="212" t="s">
        <v>179</v>
      </c>
      <c r="E186" s="213" t="s">
        <v>1</v>
      </c>
      <c r="F186" s="214" t="s">
        <v>264</v>
      </c>
      <c r="G186" s="211"/>
      <c r="H186" s="215">
        <v>170</v>
      </c>
      <c r="I186" s="216"/>
      <c r="J186" s="211"/>
      <c r="K186" s="211"/>
      <c r="L186" s="217"/>
      <c r="M186" s="218"/>
      <c r="N186" s="219"/>
      <c r="O186" s="219"/>
      <c r="P186" s="219"/>
      <c r="Q186" s="219"/>
      <c r="R186" s="219"/>
      <c r="S186" s="219"/>
      <c r="T186" s="220"/>
      <c r="AT186" s="221" t="s">
        <v>179</v>
      </c>
      <c r="AU186" s="221" t="s">
        <v>82</v>
      </c>
      <c r="AV186" s="12" t="s">
        <v>82</v>
      </c>
      <c r="AW186" s="12" t="s">
        <v>30</v>
      </c>
      <c r="AX186" s="12" t="s">
        <v>80</v>
      </c>
      <c r="AY186" s="221" t="s">
        <v>170</v>
      </c>
    </row>
    <row r="187" spans="2:65" s="13" customFormat="1">
      <c r="B187" s="222"/>
      <c r="C187" s="223"/>
      <c r="D187" s="212" t="s">
        <v>179</v>
      </c>
      <c r="E187" s="224" t="s">
        <v>1</v>
      </c>
      <c r="F187" s="225" t="s">
        <v>265</v>
      </c>
      <c r="G187" s="223"/>
      <c r="H187" s="224" t="s">
        <v>1</v>
      </c>
      <c r="I187" s="226"/>
      <c r="J187" s="223"/>
      <c r="K187" s="223"/>
      <c r="L187" s="227"/>
      <c r="M187" s="228"/>
      <c r="N187" s="229"/>
      <c r="O187" s="229"/>
      <c r="P187" s="229"/>
      <c r="Q187" s="229"/>
      <c r="R187" s="229"/>
      <c r="S187" s="229"/>
      <c r="T187" s="230"/>
      <c r="AT187" s="231" t="s">
        <v>179</v>
      </c>
      <c r="AU187" s="231" t="s">
        <v>82</v>
      </c>
      <c r="AV187" s="13" t="s">
        <v>80</v>
      </c>
      <c r="AW187" s="13" t="s">
        <v>4</v>
      </c>
      <c r="AX187" s="13" t="s">
        <v>73</v>
      </c>
      <c r="AY187" s="231" t="s">
        <v>170</v>
      </c>
    </row>
    <row r="188" spans="2:65" s="1" customFormat="1" ht="23.1" customHeight="1">
      <c r="B188" s="33"/>
      <c r="C188" s="197" t="s">
        <v>266</v>
      </c>
      <c r="D188" s="197" t="s">
        <v>172</v>
      </c>
      <c r="E188" s="198" t="s">
        <v>267</v>
      </c>
      <c r="F188" s="199" t="s">
        <v>268</v>
      </c>
      <c r="G188" s="200" t="s">
        <v>246</v>
      </c>
      <c r="H188" s="201">
        <v>1120</v>
      </c>
      <c r="I188" s="202"/>
      <c r="J188" s="203">
        <f>ROUND(I188*H188,2)</f>
        <v>0</v>
      </c>
      <c r="K188" s="199" t="s">
        <v>176</v>
      </c>
      <c r="L188" s="37"/>
      <c r="M188" s="204" t="s">
        <v>1</v>
      </c>
      <c r="N188" s="205" t="s">
        <v>38</v>
      </c>
      <c r="O188" s="65"/>
      <c r="P188" s="206">
        <f>O188*H188</f>
        <v>0</v>
      </c>
      <c r="Q188" s="206">
        <v>0</v>
      </c>
      <c r="R188" s="206">
        <f>Q188*H188</f>
        <v>0</v>
      </c>
      <c r="S188" s="206">
        <v>0</v>
      </c>
      <c r="T188" s="207">
        <f>S188*H188</f>
        <v>0</v>
      </c>
      <c r="AR188" s="208" t="s">
        <v>177</v>
      </c>
      <c r="AT188" s="208" t="s">
        <v>172</v>
      </c>
      <c r="AU188" s="208" t="s">
        <v>82</v>
      </c>
      <c r="AY188" s="16" t="s">
        <v>170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6" t="s">
        <v>80</v>
      </c>
      <c r="BK188" s="209">
        <f>ROUND(I188*H188,2)</f>
        <v>0</v>
      </c>
      <c r="BL188" s="16" t="s">
        <v>177</v>
      </c>
      <c r="BM188" s="208" t="s">
        <v>269</v>
      </c>
    </row>
    <row r="189" spans="2:65" s="12" customFormat="1">
      <c r="B189" s="210"/>
      <c r="C189" s="211"/>
      <c r="D189" s="212" t="s">
        <v>179</v>
      </c>
      <c r="E189" s="213" t="s">
        <v>1</v>
      </c>
      <c r="F189" s="214" t="s">
        <v>270</v>
      </c>
      <c r="G189" s="211"/>
      <c r="H189" s="215">
        <v>1120</v>
      </c>
      <c r="I189" s="216"/>
      <c r="J189" s="211"/>
      <c r="K189" s="211"/>
      <c r="L189" s="217"/>
      <c r="M189" s="218"/>
      <c r="N189" s="219"/>
      <c r="O189" s="219"/>
      <c r="P189" s="219"/>
      <c r="Q189" s="219"/>
      <c r="R189" s="219"/>
      <c r="S189" s="219"/>
      <c r="T189" s="220"/>
      <c r="AT189" s="221" t="s">
        <v>179</v>
      </c>
      <c r="AU189" s="221" t="s">
        <v>82</v>
      </c>
      <c r="AV189" s="12" t="s">
        <v>82</v>
      </c>
      <c r="AW189" s="12" t="s">
        <v>30</v>
      </c>
      <c r="AX189" s="12" t="s">
        <v>80</v>
      </c>
      <c r="AY189" s="221" t="s">
        <v>170</v>
      </c>
    </row>
    <row r="190" spans="2:65" s="1" customFormat="1" ht="16.3" customHeight="1">
      <c r="B190" s="33"/>
      <c r="C190" s="197" t="s">
        <v>271</v>
      </c>
      <c r="D190" s="197" t="s">
        <v>172</v>
      </c>
      <c r="E190" s="198" t="s">
        <v>272</v>
      </c>
      <c r="F190" s="199" t="s">
        <v>273</v>
      </c>
      <c r="G190" s="200" t="s">
        <v>246</v>
      </c>
      <c r="H190" s="201">
        <v>1120</v>
      </c>
      <c r="I190" s="202"/>
      <c r="J190" s="203">
        <f>ROUND(I190*H190,2)</f>
        <v>0</v>
      </c>
      <c r="K190" s="199" t="s">
        <v>176</v>
      </c>
      <c r="L190" s="37"/>
      <c r="M190" s="204" t="s">
        <v>1</v>
      </c>
      <c r="N190" s="205" t="s">
        <v>38</v>
      </c>
      <c r="O190" s="65"/>
      <c r="P190" s="206">
        <f>O190*H190</f>
        <v>0</v>
      </c>
      <c r="Q190" s="206">
        <v>0</v>
      </c>
      <c r="R190" s="206">
        <f>Q190*H190</f>
        <v>0</v>
      </c>
      <c r="S190" s="206">
        <v>0</v>
      </c>
      <c r="T190" s="207">
        <f>S190*H190</f>
        <v>0</v>
      </c>
      <c r="AR190" s="208" t="s">
        <v>177</v>
      </c>
      <c r="AT190" s="208" t="s">
        <v>172</v>
      </c>
      <c r="AU190" s="208" t="s">
        <v>82</v>
      </c>
      <c r="AY190" s="16" t="s">
        <v>170</v>
      </c>
      <c r="BE190" s="209">
        <f>IF(N190="základní",J190,0)</f>
        <v>0</v>
      </c>
      <c r="BF190" s="209">
        <f>IF(N190="snížená",J190,0)</f>
        <v>0</v>
      </c>
      <c r="BG190" s="209">
        <f>IF(N190="zákl. přenesená",J190,0)</f>
        <v>0</v>
      </c>
      <c r="BH190" s="209">
        <f>IF(N190="sníž. přenesená",J190,0)</f>
        <v>0</v>
      </c>
      <c r="BI190" s="209">
        <f>IF(N190="nulová",J190,0)</f>
        <v>0</v>
      </c>
      <c r="BJ190" s="16" t="s">
        <v>80</v>
      </c>
      <c r="BK190" s="209">
        <f>ROUND(I190*H190,2)</f>
        <v>0</v>
      </c>
      <c r="BL190" s="16" t="s">
        <v>177</v>
      </c>
      <c r="BM190" s="208" t="s">
        <v>274</v>
      </c>
    </row>
    <row r="191" spans="2:65" s="1" customFormat="1" ht="23.1" customHeight="1">
      <c r="B191" s="33"/>
      <c r="C191" s="197" t="s">
        <v>275</v>
      </c>
      <c r="D191" s="197" t="s">
        <v>172</v>
      </c>
      <c r="E191" s="198" t="s">
        <v>276</v>
      </c>
      <c r="F191" s="199" t="s">
        <v>277</v>
      </c>
      <c r="G191" s="200" t="s">
        <v>278</v>
      </c>
      <c r="H191" s="201">
        <v>2016</v>
      </c>
      <c r="I191" s="202"/>
      <c r="J191" s="203">
        <f>ROUND(I191*H191,2)</f>
        <v>0</v>
      </c>
      <c r="K191" s="199" t="s">
        <v>176</v>
      </c>
      <c r="L191" s="37"/>
      <c r="M191" s="204" t="s">
        <v>1</v>
      </c>
      <c r="N191" s="205" t="s">
        <v>38</v>
      </c>
      <c r="O191" s="65"/>
      <c r="P191" s="206">
        <f>O191*H191</f>
        <v>0</v>
      </c>
      <c r="Q191" s="206">
        <v>0</v>
      </c>
      <c r="R191" s="206">
        <f>Q191*H191</f>
        <v>0</v>
      </c>
      <c r="S191" s="206">
        <v>0</v>
      </c>
      <c r="T191" s="207">
        <f>S191*H191</f>
        <v>0</v>
      </c>
      <c r="AR191" s="208" t="s">
        <v>177</v>
      </c>
      <c r="AT191" s="208" t="s">
        <v>172</v>
      </c>
      <c r="AU191" s="208" t="s">
        <v>82</v>
      </c>
      <c r="AY191" s="16" t="s">
        <v>170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16" t="s">
        <v>80</v>
      </c>
      <c r="BK191" s="209">
        <f>ROUND(I191*H191,2)</f>
        <v>0</v>
      </c>
      <c r="BL191" s="16" t="s">
        <v>177</v>
      </c>
      <c r="BM191" s="208" t="s">
        <v>279</v>
      </c>
    </row>
    <row r="192" spans="2:65" s="12" customFormat="1">
      <c r="B192" s="210"/>
      <c r="C192" s="211"/>
      <c r="D192" s="212" t="s">
        <v>179</v>
      </c>
      <c r="E192" s="213" t="s">
        <v>1</v>
      </c>
      <c r="F192" s="214" t="s">
        <v>280</v>
      </c>
      <c r="G192" s="211"/>
      <c r="H192" s="215">
        <v>2016</v>
      </c>
      <c r="I192" s="216"/>
      <c r="J192" s="211"/>
      <c r="K192" s="211"/>
      <c r="L192" s="217"/>
      <c r="M192" s="218"/>
      <c r="N192" s="219"/>
      <c r="O192" s="219"/>
      <c r="P192" s="219"/>
      <c r="Q192" s="219"/>
      <c r="R192" s="219"/>
      <c r="S192" s="219"/>
      <c r="T192" s="220"/>
      <c r="AT192" s="221" t="s">
        <v>179</v>
      </c>
      <c r="AU192" s="221" t="s">
        <v>82</v>
      </c>
      <c r="AV192" s="12" t="s">
        <v>82</v>
      </c>
      <c r="AW192" s="12" t="s">
        <v>30</v>
      </c>
      <c r="AX192" s="12" t="s">
        <v>80</v>
      </c>
      <c r="AY192" s="221" t="s">
        <v>170</v>
      </c>
    </row>
    <row r="193" spans="2:65" s="1" customFormat="1" ht="23.1" customHeight="1">
      <c r="B193" s="33"/>
      <c r="C193" s="197" t="s">
        <v>281</v>
      </c>
      <c r="D193" s="197" t="s">
        <v>172</v>
      </c>
      <c r="E193" s="198" t="s">
        <v>282</v>
      </c>
      <c r="F193" s="199" t="s">
        <v>283</v>
      </c>
      <c r="G193" s="200" t="s">
        <v>246</v>
      </c>
      <c r="H193" s="201">
        <v>27</v>
      </c>
      <c r="I193" s="202"/>
      <c r="J193" s="203">
        <f>ROUND(I193*H193,2)</f>
        <v>0</v>
      </c>
      <c r="K193" s="199" t="s">
        <v>176</v>
      </c>
      <c r="L193" s="37"/>
      <c r="M193" s="204" t="s">
        <v>1</v>
      </c>
      <c r="N193" s="205" t="s">
        <v>38</v>
      </c>
      <c r="O193" s="65"/>
      <c r="P193" s="206">
        <f>O193*H193</f>
        <v>0</v>
      </c>
      <c r="Q193" s="206">
        <v>0</v>
      </c>
      <c r="R193" s="206">
        <f>Q193*H193</f>
        <v>0</v>
      </c>
      <c r="S193" s="206">
        <v>0</v>
      </c>
      <c r="T193" s="207">
        <f>S193*H193</f>
        <v>0</v>
      </c>
      <c r="AR193" s="208" t="s">
        <v>177</v>
      </c>
      <c r="AT193" s="208" t="s">
        <v>172</v>
      </c>
      <c r="AU193" s="208" t="s">
        <v>82</v>
      </c>
      <c r="AY193" s="16" t="s">
        <v>170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16" t="s">
        <v>80</v>
      </c>
      <c r="BK193" s="209">
        <f>ROUND(I193*H193,2)</f>
        <v>0</v>
      </c>
      <c r="BL193" s="16" t="s">
        <v>177</v>
      </c>
      <c r="BM193" s="208" t="s">
        <v>284</v>
      </c>
    </row>
    <row r="194" spans="2:65" s="12" customFormat="1">
      <c r="B194" s="210"/>
      <c r="C194" s="211"/>
      <c r="D194" s="212" t="s">
        <v>179</v>
      </c>
      <c r="E194" s="213" t="s">
        <v>1</v>
      </c>
      <c r="F194" s="214" t="s">
        <v>285</v>
      </c>
      <c r="G194" s="211"/>
      <c r="H194" s="215">
        <v>27</v>
      </c>
      <c r="I194" s="216"/>
      <c r="J194" s="211"/>
      <c r="K194" s="211"/>
      <c r="L194" s="217"/>
      <c r="M194" s="218"/>
      <c r="N194" s="219"/>
      <c r="O194" s="219"/>
      <c r="P194" s="219"/>
      <c r="Q194" s="219"/>
      <c r="R194" s="219"/>
      <c r="S194" s="219"/>
      <c r="T194" s="220"/>
      <c r="AT194" s="221" t="s">
        <v>179</v>
      </c>
      <c r="AU194" s="221" t="s">
        <v>82</v>
      </c>
      <c r="AV194" s="12" t="s">
        <v>82</v>
      </c>
      <c r="AW194" s="12" t="s">
        <v>30</v>
      </c>
      <c r="AX194" s="12" t="s">
        <v>80</v>
      </c>
      <c r="AY194" s="221" t="s">
        <v>170</v>
      </c>
    </row>
    <row r="195" spans="2:65" s="1" customFormat="1" ht="23.1" customHeight="1">
      <c r="B195" s="33"/>
      <c r="C195" s="197" t="s">
        <v>7</v>
      </c>
      <c r="D195" s="197" t="s">
        <v>172</v>
      </c>
      <c r="E195" s="198" t="s">
        <v>286</v>
      </c>
      <c r="F195" s="199" t="s">
        <v>287</v>
      </c>
      <c r="G195" s="200" t="s">
        <v>246</v>
      </c>
      <c r="H195" s="201">
        <v>6</v>
      </c>
      <c r="I195" s="202"/>
      <c r="J195" s="203">
        <f>ROUND(I195*H195,2)</f>
        <v>0</v>
      </c>
      <c r="K195" s="199" t="s">
        <v>176</v>
      </c>
      <c r="L195" s="37"/>
      <c r="M195" s="204" t="s">
        <v>1</v>
      </c>
      <c r="N195" s="205" t="s">
        <v>38</v>
      </c>
      <c r="O195" s="65"/>
      <c r="P195" s="206">
        <f>O195*H195</f>
        <v>0</v>
      </c>
      <c r="Q195" s="206">
        <v>0</v>
      </c>
      <c r="R195" s="206">
        <f>Q195*H195</f>
        <v>0</v>
      </c>
      <c r="S195" s="206">
        <v>0</v>
      </c>
      <c r="T195" s="207">
        <f>S195*H195</f>
        <v>0</v>
      </c>
      <c r="AR195" s="208" t="s">
        <v>177</v>
      </c>
      <c r="AT195" s="208" t="s">
        <v>172</v>
      </c>
      <c r="AU195" s="208" t="s">
        <v>82</v>
      </c>
      <c r="AY195" s="16" t="s">
        <v>170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6" t="s">
        <v>80</v>
      </c>
      <c r="BK195" s="209">
        <f>ROUND(I195*H195,2)</f>
        <v>0</v>
      </c>
      <c r="BL195" s="16" t="s">
        <v>177</v>
      </c>
      <c r="BM195" s="208" t="s">
        <v>288</v>
      </c>
    </row>
    <row r="196" spans="2:65" s="12" customFormat="1">
      <c r="B196" s="210"/>
      <c r="C196" s="211"/>
      <c r="D196" s="212" t="s">
        <v>179</v>
      </c>
      <c r="E196" s="213" t="s">
        <v>1</v>
      </c>
      <c r="F196" s="214" t="s">
        <v>289</v>
      </c>
      <c r="G196" s="211"/>
      <c r="H196" s="215">
        <v>6</v>
      </c>
      <c r="I196" s="216"/>
      <c r="J196" s="211"/>
      <c r="K196" s="211"/>
      <c r="L196" s="217"/>
      <c r="M196" s="218"/>
      <c r="N196" s="219"/>
      <c r="O196" s="219"/>
      <c r="P196" s="219"/>
      <c r="Q196" s="219"/>
      <c r="R196" s="219"/>
      <c r="S196" s="219"/>
      <c r="T196" s="220"/>
      <c r="AT196" s="221" t="s">
        <v>179</v>
      </c>
      <c r="AU196" s="221" t="s">
        <v>82</v>
      </c>
      <c r="AV196" s="12" t="s">
        <v>82</v>
      </c>
      <c r="AW196" s="12" t="s">
        <v>30</v>
      </c>
      <c r="AX196" s="12" t="s">
        <v>80</v>
      </c>
      <c r="AY196" s="221" t="s">
        <v>170</v>
      </c>
    </row>
    <row r="197" spans="2:65" s="1" customFormat="1" ht="16.3" customHeight="1">
      <c r="B197" s="33"/>
      <c r="C197" s="243" t="s">
        <v>290</v>
      </c>
      <c r="D197" s="243" t="s">
        <v>291</v>
      </c>
      <c r="E197" s="244" t="s">
        <v>292</v>
      </c>
      <c r="F197" s="245" t="s">
        <v>293</v>
      </c>
      <c r="G197" s="246" t="s">
        <v>278</v>
      </c>
      <c r="H197" s="247">
        <v>12</v>
      </c>
      <c r="I197" s="248"/>
      <c r="J197" s="249">
        <f>ROUND(I197*H197,2)</f>
        <v>0</v>
      </c>
      <c r="K197" s="245" t="s">
        <v>176</v>
      </c>
      <c r="L197" s="250"/>
      <c r="M197" s="251" t="s">
        <v>1</v>
      </c>
      <c r="N197" s="252" t="s">
        <v>38</v>
      </c>
      <c r="O197" s="65"/>
      <c r="P197" s="206">
        <f>O197*H197</f>
        <v>0</v>
      </c>
      <c r="Q197" s="206">
        <v>1</v>
      </c>
      <c r="R197" s="206">
        <f>Q197*H197</f>
        <v>12</v>
      </c>
      <c r="S197" s="206">
        <v>0</v>
      </c>
      <c r="T197" s="207">
        <f>S197*H197</f>
        <v>0</v>
      </c>
      <c r="AR197" s="208" t="s">
        <v>208</v>
      </c>
      <c r="AT197" s="208" t="s">
        <v>291</v>
      </c>
      <c r="AU197" s="208" t="s">
        <v>82</v>
      </c>
      <c r="AY197" s="16" t="s">
        <v>170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16" t="s">
        <v>80</v>
      </c>
      <c r="BK197" s="209">
        <f>ROUND(I197*H197,2)</f>
        <v>0</v>
      </c>
      <c r="BL197" s="16" t="s">
        <v>177</v>
      </c>
      <c r="BM197" s="208" t="s">
        <v>294</v>
      </c>
    </row>
    <row r="198" spans="2:65" s="12" customFormat="1">
      <c r="B198" s="210"/>
      <c r="C198" s="211"/>
      <c r="D198" s="212" t="s">
        <v>179</v>
      </c>
      <c r="E198" s="211"/>
      <c r="F198" s="214" t="s">
        <v>295</v>
      </c>
      <c r="G198" s="211"/>
      <c r="H198" s="215">
        <v>12</v>
      </c>
      <c r="I198" s="216"/>
      <c r="J198" s="211"/>
      <c r="K198" s="211"/>
      <c r="L198" s="217"/>
      <c r="M198" s="218"/>
      <c r="N198" s="219"/>
      <c r="O198" s="219"/>
      <c r="P198" s="219"/>
      <c r="Q198" s="219"/>
      <c r="R198" s="219"/>
      <c r="S198" s="219"/>
      <c r="T198" s="220"/>
      <c r="AT198" s="221" t="s">
        <v>179</v>
      </c>
      <c r="AU198" s="221" t="s">
        <v>82</v>
      </c>
      <c r="AV198" s="12" t="s">
        <v>82</v>
      </c>
      <c r="AW198" s="12" t="s">
        <v>4</v>
      </c>
      <c r="AX198" s="12" t="s">
        <v>80</v>
      </c>
      <c r="AY198" s="221" t="s">
        <v>170</v>
      </c>
    </row>
    <row r="199" spans="2:65" s="1" customFormat="1" ht="16.3" customHeight="1">
      <c r="B199" s="33"/>
      <c r="C199" s="197" t="s">
        <v>296</v>
      </c>
      <c r="D199" s="197" t="s">
        <v>172</v>
      </c>
      <c r="E199" s="198" t="s">
        <v>297</v>
      </c>
      <c r="F199" s="199" t="s">
        <v>298</v>
      </c>
      <c r="G199" s="200" t="s">
        <v>175</v>
      </c>
      <c r="H199" s="201">
        <v>7395</v>
      </c>
      <c r="I199" s="202"/>
      <c r="J199" s="203">
        <f>ROUND(I199*H199,2)</f>
        <v>0</v>
      </c>
      <c r="K199" s="199" t="s">
        <v>176</v>
      </c>
      <c r="L199" s="37"/>
      <c r="M199" s="204" t="s">
        <v>1</v>
      </c>
      <c r="N199" s="205" t="s">
        <v>38</v>
      </c>
      <c r="O199" s="65"/>
      <c r="P199" s="206">
        <f>O199*H199</f>
        <v>0</v>
      </c>
      <c r="Q199" s="206">
        <v>0</v>
      </c>
      <c r="R199" s="206">
        <f>Q199*H199</f>
        <v>0</v>
      </c>
      <c r="S199" s="206">
        <v>0</v>
      </c>
      <c r="T199" s="207">
        <f>S199*H199</f>
        <v>0</v>
      </c>
      <c r="AR199" s="208" t="s">
        <v>177</v>
      </c>
      <c r="AT199" s="208" t="s">
        <v>172</v>
      </c>
      <c r="AU199" s="208" t="s">
        <v>82</v>
      </c>
      <c r="AY199" s="16" t="s">
        <v>170</v>
      </c>
      <c r="BE199" s="209">
        <f>IF(N199="základní",J199,0)</f>
        <v>0</v>
      </c>
      <c r="BF199" s="209">
        <f>IF(N199="snížená",J199,0)</f>
        <v>0</v>
      </c>
      <c r="BG199" s="209">
        <f>IF(N199="zákl. přenesená",J199,0)</f>
        <v>0</v>
      </c>
      <c r="BH199" s="209">
        <f>IF(N199="sníž. přenesená",J199,0)</f>
        <v>0</v>
      </c>
      <c r="BI199" s="209">
        <f>IF(N199="nulová",J199,0)</f>
        <v>0</v>
      </c>
      <c r="BJ199" s="16" t="s">
        <v>80</v>
      </c>
      <c r="BK199" s="209">
        <f>ROUND(I199*H199,2)</f>
        <v>0</v>
      </c>
      <c r="BL199" s="16" t="s">
        <v>177</v>
      </c>
      <c r="BM199" s="208" t="s">
        <v>299</v>
      </c>
    </row>
    <row r="200" spans="2:65" s="12" customFormat="1">
      <c r="B200" s="210"/>
      <c r="C200" s="211"/>
      <c r="D200" s="212" t="s">
        <v>179</v>
      </c>
      <c r="E200" s="213" t="s">
        <v>1</v>
      </c>
      <c r="F200" s="214" t="s">
        <v>300</v>
      </c>
      <c r="G200" s="211"/>
      <c r="H200" s="215">
        <v>7395</v>
      </c>
      <c r="I200" s="216"/>
      <c r="J200" s="211"/>
      <c r="K200" s="211"/>
      <c r="L200" s="217"/>
      <c r="M200" s="218"/>
      <c r="N200" s="219"/>
      <c r="O200" s="219"/>
      <c r="P200" s="219"/>
      <c r="Q200" s="219"/>
      <c r="R200" s="219"/>
      <c r="S200" s="219"/>
      <c r="T200" s="220"/>
      <c r="AT200" s="221" t="s">
        <v>179</v>
      </c>
      <c r="AU200" s="221" t="s">
        <v>82</v>
      </c>
      <c r="AV200" s="12" t="s">
        <v>82</v>
      </c>
      <c r="AW200" s="12" t="s">
        <v>30</v>
      </c>
      <c r="AX200" s="12" t="s">
        <v>80</v>
      </c>
      <c r="AY200" s="221" t="s">
        <v>170</v>
      </c>
    </row>
    <row r="201" spans="2:65" s="11" customFormat="1" ht="22.75" customHeight="1">
      <c r="B201" s="181"/>
      <c r="C201" s="182"/>
      <c r="D201" s="183" t="s">
        <v>72</v>
      </c>
      <c r="E201" s="195" t="s">
        <v>301</v>
      </c>
      <c r="F201" s="195" t="s">
        <v>302</v>
      </c>
      <c r="G201" s="182"/>
      <c r="H201" s="182"/>
      <c r="I201" s="185"/>
      <c r="J201" s="196">
        <f>BK201</f>
        <v>0</v>
      </c>
      <c r="K201" s="182"/>
      <c r="L201" s="187"/>
      <c r="M201" s="188"/>
      <c r="N201" s="189"/>
      <c r="O201" s="189"/>
      <c r="P201" s="190">
        <f>SUM(P202:P218)</f>
        <v>0</v>
      </c>
      <c r="Q201" s="189"/>
      <c r="R201" s="190">
        <f>SUM(R202:R218)</f>
        <v>1.7391000000000001</v>
      </c>
      <c r="S201" s="189"/>
      <c r="T201" s="191">
        <f>SUM(T202:T218)</f>
        <v>0</v>
      </c>
      <c r="AR201" s="192" t="s">
        <v>80</v>
      </c>
      <c r="AT201" s="193" t="s">
        <v>72</v>
      </c>
      <c r="AU201" s="193" t="s">
        <v>80</v>
      </c>
      <c r="AY201" s="192" t="s">
        <v>170</v>
      </c>
      <c r="BK201" s="194">
        <f>SUM(BK202:BK218)</f>
        <v>0</v>
      </c>
    </row>
    <row r="202" spans="2:65" s="1" customFormat="1" ht="23.1" customHeight="1">
      <c r="B202" s="33"/>
      <c r="C202" s="197" t="s">
        <v>303</v>
      </c>
      <c r="D202" s="197" t="s">
        <v>172</v>
      </c>
      <c r="E202" s="198" t="s">
        <v>304</v>
      </c>
      <c r="F202" s="199" t="s">
        <v>305</v>
      </c>
      <c r="G202" s="200" t="s">
        <v>246</v>
      </c>
      <c r="H202" s="201">
        <v>930</v>
      </c>
      <c r="I202" s="202"/>
      <c r="J202" s="203">
        <f>ROUND(I202*H202,2)</f>
        <v>0</v>
      </c>
      <c r="K202" s="199" t="s">
        <v>176</v>
      </c>
      <c r="L202" s="37"/>
      <c r="M202" s="204" t="s">
        <v>1</v>
      </c>
      <c r="N202" s="205" t="s">
        <v>38</v>
      </c>
      <c r="O202" s="65"/>
      <c r="P202" s="206">
        <f>O202*H202</f>
        <v>0</v>
      </c>
      <c r="Q202" s="206">
        <v>0</v>
      </c>
      <c r="R202" s="206">
        <f>Q202*H202</f>
        <v>0</v>
      </c>
      <c r="S202" s="206">
        <v>0</v>
      </c>
      <c r="T202" s="207">
        <f>S202*H202</f>
        <v>0</v>
      </c>
      <c r="AR202" s="208" t="s">
        <v>177</v>
      </c>
      <c r="AT202" s="208" t="s">
        <v>172</v>
      </c>
      <c r="AU202" s="208" t="s">
        <v>82</v>
      </c>
      <c r="AY202" s="16" t="s">
        <v>170</v>
      </c>
      <c r="BE202" s="209">
        <f>IF(N202="základní",J202,0)</f>
        <v>0</v>
      </c>
      <c r="BF202" s="209">
        <f>IF(N202="snížená",J202,0)</f>
        <v>0</v>
      </c>
      <c r="BG202" s="209">
        <f>IF(N202="zákl. přenesená",J202,0)</f>
        <v>0</v>
      </c>
      <c r="BH202" s="209">
        <f>IF(N202="sníž. přenesená",J202,0)</f>
        <v>0</v>
      </c>
      <c r="BI202" s="209">
        <f>IF(N202="nulová",J202,0)</f>
        <v>0</v>
      </c>
      <c r="BJ202" s="16" t="s">
        <v>80</v>
      </c>
      <c r="BK202" s="209">
        <f>ROUND(I202*H202,2)</f>
        <v>0</v>
      </c>
      <c r="BL202" s="16" t="s">
        <v>177</v>
      </c>
      <c r="BM202" s="208" t="s">
        <v>306</v>
      </c>
    </row>
    <row r="203" spans="2:65" s="12" customFormat="1">
      <c r="B203" s="210"/>
      <c r="C203" s="211"/>
      <c r="D203" s="212" t="s">
        <v>179</v>
      </c>
      <c r="E203" s="213" t="s">
        <v>93</v>
      </c>
      <c r="F203" s="214" t="s">
        <v>307</v>
      </c>
      <c r="G203" s="211"/>
      <c r="H203" s="215">
        <v>930</v>
      </c>
      <c r="I203" s="216"/>
      <c r="J203" s="211"/>
      <c r="K203" s="211"/>
      <c r="L203" s="217"/>
      <c r="M203" s="218"/>
      <c r="N203" s="219"/>
      <c r="O203" s="219"/>
      <c r="P203" s="219"/>
      <c r="Q203" s="219"/>
      <c r="R203" s="219"/>
      <c r="S203" s="219"/>
      <c r="T203" s="220"/>
      <c r="AT203" s="221" t="s">
        <v>179</v>
      </c>
      <c r="AU203" s="221" t="s">
        <v>82</v>
      </c>
      <c r="AV203" s="12" t="s">
        <v>82</v>
      </c>
      <c r="AW203" s="12" t="s">
        <v>30</v>
      </c>
      <c r="AX203" s="12" t="s">
        <v>80</v>
      </c>
      <c r="AY203" s="221" t="s">
        <v>170</v>
      </c>
    </row>
    <row r="204" spans="2:65" s="1" customFormat="1" ht="23.1" customHeight="1">
      <c r="B204" s="33"/>
      <c r="C204" s="197" t="s">
        <v>308</v>
      </c>
      <c r="D204" s="197" t="s">
        <v>172</v>
      </c>
      <c r="E204" s="198" t="s">
        <v>267</v>
      </c>
      <c r="F204" s="199" t="s">
        <v>268</v>
      </c>
      <c r="G204" s="200" t="s">
        <v>246</v>
      </c>
      <c r="H204" s="201">
        <v>930</v>
      </c>
      <c r="I204" s="202"/>
      <c r="J204" s="203">
        <f>ROUND(I204*H204,2)</f>
        <v>0</v>
      </c>
      <c r="K204" s="199" t="s">
        <v>176</v>
      </c>
      <c r="L204" s="37"/>
      <c r="M204" s="204" t="s">
        <v>1</v>
      </c>
      <c r="N204" s="205" t="s">
        <v>38</v>
      </c>
      <c r="O204" s="65"/>
      <c r="P204" s="206">
        <f>O204*H204</f>
        <v>0</v>
      </c>
      <c r="Q204" s="206">
        <v>0</v>
      </c>
      <c r="R204" s="206">
        <f>Q204*H204</f>
        <v>0</v>
      </c>
      <c r="S204" s="206">
        <v>0</v>
      </c>
      <c r="T204" s="207">
        <f>S204*H204</f>
        <v>0</v>
      </c>
      <c r="AR204" s="208" t="s">
        <v>177</v>
      </c>
      <c r="AT204" s="208" t="s">
        <v>172</v>
      </c>
      <c r="AU204" s="208" t="s">
        <v>82</v>
      </c>
      <c r="AY204" s="16" t="s">
        <v>170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16" t="s">
        <v>80</v>
      </c>
      <c r="BK204" s="209">
        <f>ROUND(I204*H204,2)</f>
        <v>0</v>
      </c>
      <c r="BL204" s="16" t="s">
        <v>177</v>
      </c>
      <c r="BM204" s="208" t="s">
        <v>309</v>
      </c>
    </row>
    <row r="205" spans="2:65" s="12" customFormat="1">
      <c r="B205" s="210"/>
      <c r="C205" s="211"/>
      <c r="D205" s="212" t="s">
        <v>179</v>
      </c>
      <c r="E205" s="213" t="s">
        <v>1</v>
      </c>
      <c r="F205" s="214" t="s">
        <v>93</v>
      </c>
      <c r="G205" s="211"/>
      <c r="H205" s="215">
        <v>930</v>
      </c>
      <c r="I205" s="216"/>
      <c r="J205" s="211"/>
      <c r="K205" s="211"/>
      <c r="L205" s="217"/>
      <c r="M205" s="218"/>
      <c r="N205" s="219"/>
      <c r="O205" s="219"/>
      <c r="P205" s="219"/>
      <c r="Q205" s="219"/>
      <c r="R205" s="219"/>
      <c r="S205" s="219"/>
      <c r="T205" s="220"/>
      <c r="AT205" s="221" t="s">
        <v>179</v>
      </c>
      <c r="AU205" s="221" t="s">
        <v>82</v>
      </c>
      <c r="AV205" s="12" t="s">
        <v>82</v>
      </c>
      <c r="AW205" s="12" t="s">
        <v>30</v>
      </c>
      <c r="AX205" s="12" t="s">
        <v>80</v>
      </c>
      <c r="AY205" s="221" t="s">
        <v>170</v>
      </c>
    </row>
    <row r="206" spans="2:65" s="1" customFormat="1" ht="16.3" customHeight="1">
      <c r="B206" s="33"/>
      <c r="C206" s="197" t="s">
        <v>310</v>
      </c>
      <c r="D206" s="197" t="s">
        <v>172</v>
      </c>
      <c r="E206" s="198" t="s">
        <v>272</v>
      </c>
      <c r="F206" s="199" t="s">
        <v>273</v>
      </c>
      <c r="G206" s="200" t="s">
        <v>246</v>
      </c>
      <c r="H206" s="201">
        <v>930</v>
      </c>
      <c r="I206" s="202"/>
      <c r="J206" s="203">
        <f>ROUND(I206*H206,2)</f>
        <v>0</v>
      </c>
      <c r="K206" s="199" t="s">
        <v>176</v>
      </c>
      <c r="L206" s="37"/>
      <c r="M206" s="204" t="s">
        <v>1</v>
      </c>
      <c r="N206" s="205" t="s">
        <v>38</v>
      </c>
      <c r="O206" s="65"/>
      <c r="P206" s="206">
        <f>O206*H206</f>
        <v>0</v>
      </c>
      <c r="Q206" s="206">
        <v>0</v>
      </c>
      <c r="R206" s="206">
        <f>Q206*H206</f>
        <v>0</v>
      </c>
      <c r="S206" s="206">
        <v>0</v>
      </c>
      <c r="T206" s="207">
        <f>S206*H206</f>
        <v>0</v>
      </c>
      <c r="AR206" s="208" t="s">
        <v>177</v>
      </c>
      <c r="AT206" s="208" t="s">
        <v>172</v>
      </c>
      <c r="AU206" s="208" t="s">
        <v>82</v>
      </c>
      <c r="AY206" s="16" t="s">
        <v>170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16" t="s">
        <v>80</v>
      </c>
      <c r="BK206" s="209">
        <f>ROUND(I206*H206,2)</f>
        <v>0</v>
      </c>
      <c r="BL206" s="16" t="s">
        <v>177</v>
      </c>
      <c r="BM206" s="208" t="s">
        <v>311</v>
      </c>
    </row>
    <row r="207" spans="2:65" s="12" customFormat="1">
      <c r="B207" s="210"/>
      <c r="C207" s="211"/>
      <c r="D207" s="212" t="s">
        <v>179</v>
      </c>
      <c r="E207" s="213" t="s">
        <v>1</v>
      </c>
      <c r="F207" s="214" t="s">
        <v>93</v>
      </c>
      <c r="G207" s="211"/>
      <c r="H207" s="215">
        <v>930</v>
      </c>
      <c r="I207" s="216"/>
      <c r="J207" s="211"/>
      <c r="K207" s="211"/>
      <c r="L207" s="217"/>
      <c r="M207" s="218"/>
      <c r="N207" s="219"/>
      <c r="O207" s="219"/>
      <c r="P207" s="219"/>
      <c r="Q207" s="219"/>
      <c r="R207" s="219"/>
      <c r="S207" s="219"/>
      <c r="T207" s="220"/>
      <c r="AT207" s="221" t="s">
        <v>179</v>
      </c>
      <c r="AU207" s="221" t="s">
        <v>82</v>
      </c>
      <c r="AV207" s="12" t="s">
        <v>82</v>
      </c>
      <c r="AW207" s="12" t="s">
        <v>30</v>
      </c>
      <c r="AX207" s="12" t="s">
        <v>80</v>
      </c>
      <c r="AY207" s="221" t="s">
        <v>170</v>
      </c>
    </row>
    <row r="208" spans="2:65" s="1" customFormat="1" ht="23.1" customHeight="1">
      <c r="B208" s="33"/>
      <c r="C208" s="197" t="s">
        <v>312</v>
      </c>
      <c r="D208" s="197" t="s">
        <v>172</v>
      </c>
      <c r="E208" s="198" t="s">
        <v>276</v>
      </c>
      <c r="F208" s="199" t="s">
        <v>277</v>
      </c>
      <c r="G208" s="200" t="s">
        <v>278</v>
      </c>
      <c r="H208" s="201">
        <v>1674</v>
      </c>
      <c r="I208" s="202"/>
      <c r="J208" s="203">
        <f>ROUND(I208*H208,2)</f>
        <v>0</v>
      </c>
      <c r="K208" s="199" t="s">
        <v>176</v>
      </c>
      <c r="L208" s="37"/>
      <c r="M208" s="204" t="s">
        <v>1</v>
      </c>
      <c r="N208" s="205" t="s">
        <v>38</v>
      </c>
      <c r="O208" s="65"/>
      <c r="P208" s="206">
        <f>O208*H208</f>
        <v>0</v>
      </c>
      <c r="Q208" s="206">
        <v>0</v>
      </c>
      <c r="R208" s="206">
        <f>Q208*H208</f>
        <v>0</v>
      </c>
      <c r="S208" s="206">
        <v>0</v>
      </c>
      <c r="T208" s="207">
        <f>S208*H208</f>
        <v>0</v>
      </c>
      <c r="AR208" s="208" t="s">
        <v>177</v>
      </c>
      <c r="AT208" s="208" t="s">
        <v>172</v>
      </c>
      <c r="AU208" s="208" t="s">
        <v>82</v>
      </c>
      <c r="AY208" s="16" t="s">
        <v>170</v>
      </c>
      <c r="BE208" s="209">
        <f>IF(N208="základní",J208,0)</f>
        <v>0</v>
      </c>
      <c r="BF208" s="209">
        <f>IF(N208="snížená",J208,0)</f>
        <v>0</v>
      </c>
      <c r="BG208" s="209">
        <f>IF(N208="zákl. přenesená",J208,0)</f>
        <v>0</v>
      </c>
      <c r="BH208" s="209">
        <f>IF(N208="sníž. přenesená",J208,0)</f>
        <v>0</v>
      </c>
      <c r="BI208" s="209">
        <f>IF(N208="nulová",J208,0)</f>
        <v>0</v>
      </c>
      <c r="BJ208" s="16" t="s">
        <v>80</v>
      </c>
      <c r="BK208" s="209">
        <f>ROUND(I208*H208,2)</f>
        <v>0</v>
      </c>
      <c r="BL208" s="16" t="s">
        <v>177</v>
      </c>
      <c r="BM208" s="208" t="s">
        <v>313</v>
      </c>
    </row>
    <row r="209" spans="2:65" s="12" customFormat="1">
      <c r="B209" s="210"/>
      <c r="C209" s="211"/>
      <c r="D209" s="212" t="s">
        <v>179</v>
      </c>
      <c r="E209" s="213" t="s">
        <v>1</v>
      </c>
      <c r="F209" s="214" t="s">
        <v>314</v>
      </c>
      <c r="G209" s="211"/>
      <c r="H209" s="215">
        <v>1674</v>
      </c>
      <c r="I209" s="216"/>
      <c r="J209" s="211"/>
      <c r="K209" s="211"/>
      <c r="L209" s="217"/>
      <c r="M209" s="218"/>
      <c r="N209" s="219"/>
      <c r="O209" s="219"/>
      <c r="P209" s="219"/>
      <c r="Q209" s="219"/>
      <c r="R209" s="219"/>
      <c r="S209" s="219"/>
      <c r="T209" s="220"/>
      <c r="AT209" s="221" t="s">
        <v>179</v>
      </c>
      <c r="AU209" s="221" t="s">
        <v>82</v>
      </c>
      <c r="AV209" s="12" t="s">
        <v>82</v>
      </c>
      <c r="AW209" s="12" t="s">
        <v>30</v>
      </c>
      <c r="AX209" s="12" t="s">
        <v>80</v>
      </c>
      <c r="AY209" s="221" t="s">
        <v>170</v>
      </c>
    </row>
    <row r="210" spans="2:65" s="1" customFormat="1" ht="16.3" customHeight="1">
      <c r="B210" s="33"/>
      <c r="C210" s="197" t="s">
        <v>315</v>
      </c>
      <c r="D210" s="197" t="s">
        <v>172</v>
      </c>
      <c r="E210" s="198" t="s">
        <v>297</v>
      </c>
      <c r="F210" s="199" t="s">
        <v>298</v>
      </c>
      <c r="G210" s="200" t="s">
        <v>175</v>
      </c>
      <c r="H210" s="201">
        <v>3100</v>
      </c>
      <c r="I210" s="202"/>
      <c r="J210" s="203">
        <f>ROUND(I210*H210,2)</f>
        <v>0</v>
      </c>
      <c r="K210" s="199" t="s">
        <v>176</v>
      </c>
      <c r="L210" s="37"/>
      <c r="M210" s="204" t="s">
        <v>1</v>
      </c>
      <c r="N210" s="205" t="s">
        <v>38</v>
      </c>
      <c r="O210" s="65"/>
      <c r="P210" s="206">
        <f>O210*H210</f>
        <v>0</v>
      </c>
      <c r="Q210" s="206">
        <v>0</v>
      </c>
      <c r="R210" s="206">
        <f>Q210*H210</f>
        <v>0</v>
      </c>
      <c r="S210" s="206">
        <v>0</v>
      </c>
      <c r="T210" s="207">
        <f>S210*H210</f>
        <v>0</v>
      </c>
      <c r="AR210" s="208" t="s">
        <v>177</v>
      </c>
      <c r="AT210" s="208" t="s">
        <v>172</v>
      </c>
      <c r="AU210" s="208" t="s">
        <v>82</v>
      </c>
      <c r="AY210" s="16" t="s">
        <v>170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16" t="s">
        <v>80</v>
      </c>
      <c r="BK210" s="209">
        <f>ROUND(I210*H210,2)</f>
        <v>0</v>
      </c>
      <c r="BL210" s="16" t="s">
        <v>177</v>
      </c>
      <c r="BM210" s="208" t="s">
        <v>316</v>
      </c>
    </row>
    <row r="211" spans="2:65" s="13" customFormat="1" ht="21.75">
      <c r="B211" s="222"/>
      <c r="C211" s="223"/>
      <c r="D211" s="212" t="s">
        <v>179</v>
      </c>
      <c r="E211" s="224" t="s">
        <v>1</v>
      </c>
      <c r="F211" s="225" t="s">
        <v>317</v>
      </c>
      <c r="G211" s="223"/>
      <c r="H211" s="224" t="s">
        <v>1</v>
      </c>
      <c r="I211" s="226"/>
      <c r="J211" s="223"/>
      <c r="K211" s="223"/>
      <c r="L211" s="227"/>
      <c r="M211" s="228"/>
      <c r="N211" s="229"/>
      <c r="O211" s="229"/>
      <c r="P211" s="229"/>
      <c r="Q211" s="229"/>
      <c r="R211" s="229"/>
      <c r="S211" s="229"/>
      <c r="T211" s="230"/>
      <c r="AT211" s="231" t="s">
        <v>179</v>
      </c>
      <c r="AU211" s="231" t="s">
        <v>82</v>
      </c>
      <c r="AV211" s="13" t="s">
        <v>80</v>
      </c>
      <c r="AW211" s="13" t="s">
        <v>4</v>
      </c>
      <c r="AX211" s="13" t="s">
        <v>73</v>
      </c>
      <c r="AY211" s="231" t="s">
        <v>170</v>
      </c>
    </row>
    <row r="212" spans="2:65" s="12" customFormat="1">
      <c r="B212" s="210"/>
      <c r="C212" s="211"/>
      <c r="D212" s="212" t="s">
        <v>179</v>
      </c>
      <c r="E212" s="213" t="s">
        <v>96</v>
      </c>
      <c r="F212" s="214" t="s">
        <v>318</v>
      </c>
      <c r="G212" s="211"/>
      <c r="H212" s="215">
        <v>3100</v>
      </c>
      <c r="I212" s="216"/>
      <c r="J212" s="211"/>
      <c r="K212" s="211"/>
      <c r="L212" s="217"/>
      <c r="M212" s="218"/>
      <c r="N212" s="219"/>
      <c r="O212" s="219"/>
      <c r="P212" s="219"/>
      <c r="Q212" s="219"/>
      <c r="R212" s="219"/>
      <c r="S212" s="219"/>
      <c r="T212" s="220"/>
      <c r="AT212" s="221" t="s">
        <v>179</v>
      </c>
      <c r="AU212" s="221" t="s">
        <v>82</v>
      </c>
      <c r="AV212" s="12" t="s">
        <v>82</v>
      </c>
      <c r="AW212" s="12" t="s">
        <v>30</v>
      </c>
      <c r="AX212" s="12" t="s">
        <v>80</v>
      </c>
      <c r="AY212" s="221" t="s">
        <v>170</v>
      </c>
    </row>
    <row r="213" spans="2:65" s="1" customFormat="1" ht="16.3" customHeight="1">
      <c r="B213" s="33"/>
      <c r="C213" s="197" t="s">
        <v>319</v>
      </c>
      <c r="D213" s="197" t="s">
        <v>172</v>
      </c>
      <c r="E213" s="198" t="s">
        <v>320</v>
      </c>
      <c r="F213" s="199" t="s">
        <v>321</v>
      </c>
      <c r="G213" s="200" t="s">
        <v>175</v>
      </c>
      <c r="H213" s="201">
        <v>3100</v>
      </c>
      <c r="I213" s="202"/>
      <c r="J213" s="203">
        <f>ROUND(I213*H213,2)</f>
        <v>0</v>
      </c>
      <c r="K213" s="199" t="s">
        <v>176</v>
      </c>
      <c r="L213" s="37"/>
      <c r="M213" s="204" t="s">
        <v>1</v>
      </c>
      <c r="N213" s="205" t="s">
        <v>38</v>
      </c>
      <c r="O213" s="65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AR213" s="208" t="s">
        <v>177</v>
      </c>
      <c r="AT213" s="208" t="s">
        <v>172</v>
      </c>
      <c r="AU213" s="208" t="s">
        <v>82</v>
      </c>
      <c r="AY213" s="16" t="s">
        <v>170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6" t="s">
        <v>80</v>
      </c>
      <c r="BK213" s="209">
        <f>ROUND(I213*H213,2)</f>
        <v>0</v>
      </c>
      <c r="BL213" s="16" t="s">
        <v>177</v>
      </c>
      <c r="BM213" s="208" t="s">
        <v>322</v>
      </c>
    </row>
    <row r="214" spans="2:65" s="12" customFormat="1">
      <c r="B214" s="210"/>
      <c r="C214" s="211"/>
      <c r="D214" s="212" t="s">
        <v>179</v>
      </c>
      <c r="E214" s="213" t="s">
        <v>1</v>
      </c>
      <c r="F214" s="214" t="s">
        <v>96</v>
      </c>
      <c r="G214" s="211"/>
      <c r="H214" s="215">
        <v>3100</v>
      </c>
      <c r="I214" s="216"/>
      <c r="J214" s="211"/>
      <c r="K214" s="211"/>
      <c r="L214" s="217"/>
      <c r="M214" s="218"/>
      <c r="N214" s="219"/>
      <c r="O214" s="219"/>
      <c r="P214" s="219"/>
      <c r="Q214" s="219"/>
      <c r="R214" s="219"/>
      <c r="S214" s="219"/>
      <c r="T214" s="220"/>
      <c r="AT214" s="221" t="s">
        <v>179</v>
      </c>
      <c r="AU214" s="221" t="s">
        <v>82</v>
      </c>
      <c r="AV214" s="12" t="s">
        <v>82</v>
      </c>
      <c r="AW214" s="12" t="s">
        <v>30</v>
      </c>
      <c r="AX214" s="12" t="s">
        <v>80</v>
      </c>
      <c r="AY214" s="221" t="s">
        <v>170</v>
      </c>
    </row>
    <row r="215" spans="2:65" s="1" customFormat="1" ht="16.3" customHeight="1">
      <c r="B215" s="33"/>
      <c r="C215" s="197" t="s">
        <v>323</v>
      </c>
      <c r="D215" s="197" t="s">
        <v>172</v>
      </c>
      <c r="E215" s="198" t="s">
        <v>324</v>
      </c>
      <c r="F215" s="199" t="s">
        <v>325</v>
      </c>
      <c r="G215" s="200" t="s">
        <v>175</v>
      </c>
      <c r="H215" s="201">
        <v>3100</v>
      </c>
      <c r="I215" s="202"/>
      <c r="J215" s="203">
        <f>ROUND(I215*H215,2)</f>
        <v>0</v>
      </c>
      <c r="K215" s="199" t="s">
        <v>176</v>
      </c>
      <c r="L215" s="37"/>
      <c r="M215" s="204" t="s">
        <v>1</v>
      </c>
      <c r="N215" s="205" t="s">
        <v>38</v>
      </c>
      <c r="O215" s="65"/>
      <c r="P215" s="206">
        <f>O215*H215</f>
        <v>0</v>
      </c>
      <c r="Q215" s="206">
        <v>0</v>
      </c>
      <c r="R215" s="206">
        <f>Q215*H215</f>
        <v>0</v>
      </c>
      <c r="S215" s="206">
        <v>0</v>
      </c>
      <c r="T215" s="207">
        <f>S215*H215</f>
        <v>0</v>
      </c>
      <c r="AR215" s="208" t="s">
        <v>177</v>
      </c>
      <c r="AT215" s="208" t="s">
        <v>172</v>
      </c>
      <c r="AU215" s="208" t="s">
        <v>82</v>
      </c>
      <c r="AY215" s="16" t="s">
        <v>170</v>
      </c>
      <c r="BE215" s="209">
        <f>IF(N215="základní",J215,0)</f>
        <v>0</v>
      </c>
      <c r="BF215" s="209">
        <f>IF(N215="snížená",J215,0)</f>
        <v>0</v>
      </c>
      <c r="BG215" s="209">
        <f>IF(N215="zákl. přenesená",J215,0)</f>
        <v>0</v>
      </c>
      <c r="BH215" s="209">
        <f>IF(N215="sníž. přenesená",J215,0)</f>
        <v>0</v>
      </c>
      <c r="BI215" s="209">
        <f>IF(N215="nulová",J215,0)</f>
        <v>0</v>
      </c>
      <c r="BJ215" s="16" t="s">
        <v>80</v>
      </c>
      <c r="BK215" s="209">
        <f>ROUND(I215*H215,2)</f>
        <v>0</v>
      </c>
      <c r="BL215" s="16" t="s">
        <v>177</v>
      </c>
      <c r="BM215" s="208" t="s">
        <v>326</v>
      </c>
    </row>
    <row r="216" spans="2:65" s="12" customFormat="1">
      <c r="B216" s="210"/>
      <c r="C216" s="211"/>
      <c r="D216" s="212" t="s">
        <v>179</v>
      </c>
      <c r="E216" s="213" t="s">
        <v>1</v>
      </c>
      <c r="F216" s="214" t="s">
        <v>96</v>
      </c>
      <c r="G216" s="211"/>
      <c r="H216" s="215">
        <v>3100</v>
      </c>
      <c r="I216" s="216"/>
      <c r="J216" s="211"/>
      <c r="K216" s="211"/>
      <c r="L216" s="217"/>
      <c r="M216" s="218"/>
      <c r="N216" s="219"/>
      <c r="O216" s="219"/>
      <c r="P216" s="219"/>
      <c r="Q216" s="219"/>
      <c r="R216" s="219"/>
      <c r="S216" s="219"/>
      <c r="T216" s="220"/>
      <c r="AT216" s="221" t="s">
        <v>179</v>
      </c>
      <c r="AU216" s="221" t="s">
        <v>82</v>
      </c>
      <c r="AV216" s="12" t="s">
        <v>82</v>
      </c>
      <c r="AW216" s="12" t="s">
        <v>30</v>
      </c>
      <c r="AX216" s="12" t="s">
        <v>80</v>
      </c>
      <c r="AY216" s="221" t="s">
        <v>170</v>
      </c>
    </row>
    <row r="217" spans="2:65" s="1" customFormat="1" ht="23.1" customHeight="1">
      <c r="B217" s="33"/>
      <c r="C217" s="197" t="s">
        <v>327</v>
      </c>
      <c r="D217" s="197" t="s">
        <v>172</v>
      </c>
      <c r="E217" s="198" t="s">
        <v>328</v>
      </c>
      <c r="F217" s="199" t="s">
        <v>329</v>
      </c>
      <c r="G217" s="200" t="s">
        <v>175</v>
      </c>
      <c r="H217" s="201">
        <v>3410</v>
      </c>
      <c r="I217" s="202"/>
      <c r="J217" s="203">
        <f>ROUND(I217*H217,2)</f>
        <v>0</v>
      </c>
      <c r="K217" s="199" t="s">
        <v>176</v>
      </c>
      <c r="L217" s="37"/>
      <c r="M217" s="204" t="s">
        <v>1</v>
      </c>
      <c r="N217" s="205" t="s">
        <v>38</v>
      </c>
      <c r="O217" s="65"/>
      <c r="P217" s="206">
        <f>O217*H217</f>
        <v>0</v>
      </c>
      <c r="Q217" s="206">
        <v>5.1000000000000004E-4</v>
      </c>
      <c r="R217" s="206">
        <f>Q217*H217</f>
        <v>1.7391000000000001</v>
      </c>
      <c r="S217" s="206">
        <v>0</v>
      </c>
      <c r="T217" s="207">
        <f>S217*H217</f>
        <v>0</v>
      </c>
      <c r="AR217" s="208" t="s">
        <v>177</v>
      </c>
      <c r="AT217" s="208" t="s">
        <v>172</v>
      </c>
      <c r="AU217" s="208" t="s">
        <v>82</v>
      </c>
      <c r="AY217" s="16" t="s">
        <v>170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6" t="s">
        <v>80</v>
      </c>
      <c r="BK217" s="209">
        <f>ROUND(I217*H217,2)</f>
        <v>0</v>
      </c>
      <c r="BL217" s="16" t="s">
        <v>177</v>
      </c>
      <c r="BM217" s="208" t="s">
        <v>330</v>
      </c>
    </row>
    <row r="218" spans="2:65" s="12" customFormat="1">
      <c r="B218" s="210"/>
      <c r="C218" s="211"/>
      <c r="D218" s="212" t="s">
        <v>179</v>
      </c>
      <c r="E218" s="213" t="s">
        <v>1</v>
      </c>
      <c r="F218" s="214" t="s">
        <v>331</v>
      </c>
      <c r="G218" s="211"/>
      <c r="H218" s="215">
        <v>3410</v>
      </c>
      <c r="I218" s="216"/>
      <c r="J218" s="211"/>
      <c r="K218" s="211"/>
      <c r="L218" s="217"/>
      <c r="M218" s="218"/>
      <c r="N218" s="219"/>
      <c r="O218" s="219"/>
      <c r="P218" s="219"/>
      <c r="Q218" s="219"/>
      <c r="R218" s="219"/>
      <c r="S218" s="219"/>
      <c r="T218" s="220"/>
      <c r="AT218" s="221" t="s">
        <v>179</v>
      </c>
      <c r="AU218" s="221" t="s">
        <v>82</v>
      </c>
      <c r="AV218" s="12" t="s">
        <v>82</v>
      </c>
      <c r="AW218" s="12" t="s">
        <v>30</v>
      </c>
      <c r="AX218" s="12" t="s">
        <v>80</v>
      </c>
      <c r="AY218" s="221" t="s">
        <v>170</v>
      </c>
    </row>
    <row r="219" spans="2:65" s="11" customFormat="1" ht="22.75" customHeight="1">
      <c r="B219" s="181"/>
      <c r="C219" s="182"/>
      <c r="D219" s="183" t="s">
        <v>72</v>
      </c>
      <c r="E219" s="195" t="s">
        <v>332</v>
      </c>
      <c r="F219" s="195" t="s">
        <v>333</v>
      </c>
      <c r="G219" s="182"/>
      <c r="H219" s="182"/>
      <c r="I219" s="185"/>
      <c r="J219" s="196">
        <f>BK219</f>
        <v>0</v>
      </c>
      <c r="K219" s="182"/>
      <c r="L219" s="187"/>
      <c r="M219" s="188"/>
      <c r="N219" s="189"/>
      <c r="O219" s="189"/>
      <c r="P219" s="190">
        <f>SUM(P220:P239)</f>
        <v>0</v>
      </c>
      <c r="Q219" s="189"/>
      <c r="R219" s="190">
        <f>SUM(R220:R239)</f>
        <v>568.87725999999986</v>
      </c>
      <c r="S219" s="189"/>
      <c r="T219" s="191">
        <f>SUM(T220:T239)</f>
        <v>0</v>
      </c>
      <c r="AR219" s="192" t="s">
        <v>80</v>
      </c>
      <c r="AT219" s="193" t="s">
        <v>72</v>
      </c>
      <c r="AU219" s="193" t="s">
        <v>80</v>
      </c>
      <c r="AY219" s="192" t="s">
        <v>170</v>
      </c>
      <c r="BK219" s="194">
        <f>SUM(BK220:BK239)</f>
        <v>0</v>
      </c>
    </row>
    <row r="220" spans="2:65" s="1" customFormat="1" ht="16.3" customHeight="1">
      <c r="B220" s="33"/>
      <c r="C220" s="197" t="s">
        <v>334</v>
      </c>
      <c r="D220" s="197" t="s">
        <v>172</v>
      </c>
      <c r="E220" s="198" t="s">
        <v>335</v>
      </c>
      <c r="F220" s="199" t="s">
        <v>336</v>
      </c>
      <c r="G220" s="200" t="s">
        <v>175</v>
      </c>
      <c r="H220" s="201">
        <v>1903.3330000000001</v>
      </c>
      <c r="I220" s="202"/>
      <c r="J220" s="203">
        <f>ROUND(I220*H220,2)</f>
        <v>0</v>
      </c>
      <c r="K220" s="199" t="s">
        <v>176</v>
      </c>
      <c r="L220" s="37"/>
      <c r="M220" s="204" t="s">
        <v>1</v>
      </c>
      <c r="N220" s="205" t="s">
        <v>38</v>
      </c>
      <c r="O220" s="65"/>
      <c r="P220" s="206">
        <f>O220*H220</f>
        <v>0</v>
      </c>
      <c r="Q220" s="206">
        <v>0</v>
      </c>
      <c r="R220" s="206">
        <f>Q220*H220</f>
        <v>0</v>
      </c>
      <c r="S220" s="206">
        <v>0</v>
      </c>
      <c r="T220" s="207">
        <f>S220*H220</f>
        <v>0</v>
      </c>
      <c r="AR220" s="208" t="s">
        <v>177</v>
      </c>
      <c r="AT220" s="208" t="s">
        <v>172</v>
      </c>
      <c r="AU220" s="208" t="s">
        <v>82</v>
      </c>
      <c r="AY220" s="16" t="s">
        <v>170</v>
      </c>
      <c r="BE220" s="209">
        <f>IF(N220="základní",J220,0)</f>
        <v>0</v>
      </c>
      <c r="BF220" s="209">
        <f>IF(N220="snížená",J220,0)</f>
        <v>0</v>
      </c>
      <c r="BG220" s="209">
        <f>IF(N220="zákl. přenesená",J220,0)</f>
        <v>0</v>
      </c>
      <c r="BH220" s="209">
        <f>IF(N220="sníž. přenesená",J220,0)</f>
        <v>0</v>
      </c>
      <c r="BI220" s="209">
        <f>IF(N220="nulová",J220,0)</f>
        <v>0</v>
      </c>
      <c r="BJ220" s="16" t="s">
        <v>80</v>
      </c>
      <c r="BK220" s="209">
        <f>ROUND(I220*H220,2)</f>
        <v>0</v>
      </c>
      <c r="BL220" s="16" t="s">
        <v>177</v>
      </c>
      <c r="BM220" s="208" t="s">
        <v>337</v>
      </c>
    </row>
    <row r="221" spans="2:65" s="12" customFormat="1">
      <c r="B221" s="210"/>
      <c r="C221" s="211"/>
      <c r="D221" s="212" t="s">
        <v>179</v>
      </c>
      <c r="E221" s="213" t="s">
        <v>1</v>
      </c>
      <c r="F221" s="214" t="s">
        <v>338</v>
      </c>
      <c r="G221" s="211"/>
      <c r="H221" s="215">
        <v>1903.3330000000001</v>
      </c>
      <c r="I221" s="216"/>
      <c r="J221" s="211"/>
      <c r="K221" s="211"/>
      <c r="L221" s="217"/>
      <c r="M221" s="218"/>
      <c r="N221" s="219"/>
      <c r="O221" s="219"/>
      <c r="P221" s="219"/>
      <c r="Q221" s="219"/>
      <c r="R221" s="219"/>
      <c r="S221" s="219"/>
      <c r="T221" s="220"/>
      <c r="AT221" s="221" t="s">
        <v>179</v>
      </c>
      <c r="AU221" s="221" t="s">
        <v>82</v>
      </c>
      <c r="AV221" s="12" t="s">
        <v>82</v>
      </c>
      <c r="AW221" s="12" t="s">
        <v>30</v>
      </c>
      <c r="AX221" s="12" t="s">
        <v>80</v>
      </c>
      <c r="AY221" s="221" t="s">
        <v>170</v>
      </c>
    </row>
    <row r="222" spans="2:65" s="1" customFormat="1" ht="23.1" customHeight="1">
      <c r="B222" s="33"/>
      <c r="C222" s="197" t="s">
        <v>339</v>
      </c>
      <c r="D222" s="197" t="s">
        <v>172</v>
      </c>
      <c r="E222" s="198" t="s">
        <v>340</v>
      </c>
      <c r="F222" s="199" t="s">
        <v>341</v>
      </c>
      <c r="G222" s="200" t="s">
        <v>175</v>
      </c>
      <c r="H222" s="201">
        <v>1713</v>
      </c>
      <c r="I222" s="202"/>
      <c r="J222" s="203">
        <f>ROUND(I222*H222,2)</f>
        <v>0</v>
      </c>
      <c r="K222" s="199" t="s">
        <v>176</v>
      </c>
      <c r="L222" s="37"/>
      <c r="M222" s="204" t="s">
        <v>1</v>
      </c>
      <c r="N222" s="205" t="s">
        <v>38</v>
      </c>
      <c r="O222" s="65"/>
      <c r="P222" s="206">
        <f>O222*H222</f>
        <v>0</v>
      </c>
      <c r="Q222" s="206">
        <v>0</v>
      </c>
      <c r="R222" s="206">
        <f>Q222*H222</f>
        <v>0</v>
      </c>
      <c r="S222" s="206">
        <v>0</v>
      </c>
      <c r="T222" s="207">
        <f>S222*H222</f>
        <v>0</v>
      </c>
      <c r="AR222" s="208" t="s">
        <v>177</v>
      </c>
      <c r="AT222" s="208" t="s">
        <v>172</v>
      </c>
      <c r="AU222" s="208" t="s">
        <v>82</v>
      </c>
      <c r="AY222" s="16" t="s">
        <v>170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6" t="s">
        <v>80</v>
      </c>
      <c r="BK222" s="209">
        <f>ROUND(I222*H222,2)</f>
        <v>0</v>
      </c>
      <c r="BL222" s="16" t="s">
        <v>177</v>
      </c>
      <c r="BM222" s="208" t="s">
        <v>342</v>
      </c>
    </row>
    <row r="223" spans="2:65" s="1" customFormat="1" ht="23.1" customHeight="1">
      <c r="B223" s="33"/>
      <c r="C223" s="197" t="s">
        <v>343</v>
      </c>
      <c r="D223" s="197" t="s">
        <v>172</v>
      </c>
      <c r="E223" s="198" t="s">
        <v>344</v>
      </c>
      <c r="F223" s="199" t="s">
        <v>345</v>
      </c>
      <c r="G223" s="200" t="s">
        <v>175</v>
      </c>
      <c r="H223" s="201">
        <v>1713</v>
      </c>
      <c r="I223" s="202"/>
      <c r="J223" s="203">
        <f>ROUND(I223*H223,2)</f>
        <v>0</v>
      </c>
      <c r="K223" s="199" t="s">
        <v>176</v>
      </c>
      <c r="L223" s="37"/>
      <c r="M223" s="204" t="s">
        <v>1</v>
      </c>
      <c r="N223" s="205" t="s">
        <v>38</v>
      </c>
      <c r="O223" s="65"/>
      <c r="P223" s="206">
        <f>O223*H223</f>
        <v>0</v>
      </c>
      <c r="Q223" s="206">
        <v>9.8000000000000004E-2</v>
      </c>
      <c r="R223" s="206">
        <f>Q223*H223</f>
        <v>167.874</v>
      </c>
      <c r="S223" s="206">
        <v>0</v>
      </c>
      <c r="T223" s="207">
        <f>S223*H223</f>
        <v>0</v>
      </c>
      <c r="AR223" s="208" t="s">
        <v>177</v>
      </c>
      <c r="AT223" s="208" t="s">
        <v>172</v>
      </c>
      <c r="AU223" s="208" t="s">
        <v>82</v>
      </c>
      <c r="AY223" s="16" t="s">
        <v>170</v>
      </c>
      <c r="BE223" s="209">
        <f>IF(N223="základní",J223,0)</f>
        <v>0</v>
      </c>
      <c r="BF223" s="209">
        <f>IF(N223="snížená",J223,0)</f>
        <v>0</v>
      </c>
      <c r="BG223" s="209">
        <f>IF(N223="zákl. přenesená",J223,0)</f>
        <v>0</v>
      </c>
      <c r="BH223" s="209">
        <f>IF(N223="sníž. přenesená",J223,0)</f>
        <v>0</v>
      </c>
      <c r="BI223" s="209">
        <f>IF(N223="nulová",J223,0)</f>
        <v>0</v>
      </c>
      <c r="BJ223" s="16" t="s">
        <v>80</v>
      </c>
      <c r="BK223" s="209">
        <f>ROUND(I223*H223,2)</f>
        <v>0</v>
      </c>
      <c r="BL223" s="16" t="s">
        <v>177</v>
      </c>
      <c r="BM223" s="208" t="s">
        <v>346</v>
      </c>
    </row>
    <row r="224" spans="2:65" s="12" customFormat="1" ht="21.75">
      <c r="B224" s="210"/>
      <c r="C224" s="211"/>
      <c r="D224" s="212" t="s">
        <v>179</v>
      </c>
      <c r="E224" s="213" t="s">
        <v>1</v>
      </c>
      <c r="F224" s="214" t="s">
        <v>347</v>
      </c>
      <c r="G224" s="211"/>
      <c r="H224" s="215">
        <v>1713</v>
      </c>
      <c r="I224" s="216"/>
      <c r="J224" s="211"/>
      <c r="K224" s="211"/>
      <c r="L224" s="217"/>
      <c r="M224" s="218"/>
      <c r="N224" s="219"/>
      <c r="O224" s="219"/>
      <c r="P224" s="219"/>
      <c r="Q224" s="219"/>
      <c r="R224" s="219"/>
      <c r="S224" s="219"/>
      <c r="T224" s="220"/>
      <c r="AT224" s="221" t="s">
        <v>179</v>
      </c>
      <c r="AU224" s="221" t="s">
        <v>82</v>
      </c>
      <c r="AV224" s="12" t="s">
        <v>82</v>
      </c>
      <c r="AW224" s="12" t="s">
        <v>30</v>
      </c>
      <c r="AX224" s="12" t="s">
        <v>80</v>
      </c>
      <c r="AY224" s="221" t="s">
        <v>170</v>
      </c>
    </row>
    <row r="225" spans="2:65" s="1" customFormat="1" ht="23.1" customHeight="1">
      <c r="B225" s="33"/>
      <c r="C225" s="243" t="s">
        <v>348</v>
      </c>
      <c r="D225" s="243" t="s">
        <v>291</v>
      </c>
      <c r="E225" s="244" t="s">
        <v>349</v>
      </c>
      <c r="F225" s="245" t="s">
        <v>350</v>
      </c>
      <c r="G225" s="246" t="s">
        <v>175</v>
      </c>
      <c r="H225" s="247">
        <v>55</v>
      </c>
      <c r="I225" s="248"/>
      <c r="J225" s="249">
        <f>ROUND(I225*H225,2)</f>
        <v>0</v>
      </c>
      <c r="K225" s="245" t="s">
        <v>1</v>
      </c>
      <c r="L225" s="250"/>
      <c r="M225" s="251" t="s">
        <v>1</v>
      </c>
      <c r="N225" s="252" t="s">
        <v>38</v>
      </c>
      <c r="O225" s="65"/>
      <c r="P225" s="206">
        <f>O225*H225</f>
        <v>0</v>
      </c>
      <c r="Q225" s="206">
        <v>0.17599999999999999</v>
      </c>
      <c r="R225" s="206">
        <f>Q225*H225</f>
        <v>9.68</v>
      </c>
      <c r="S225" s="206">
        <v>0</v>
      </c>
      <c r="T225" s="207">
        <f>S225*H225</f>
        <v>0</v>
      </c>
      <c r="AR225" s="208" t="s">
        <v>208</v>
      </c>
      <c r="AT225" s="208" t="s">
        <v>291</v>
      </c>
      <c r="AU225" s="208" t="s">
        <v>82</v>
      </c>
      <c r="AY225" s="16" t="s">
        <v>170</v>
      </c>
      <c r="BE225" s="209">
        <f>IF(N225="základní",J225,0)</f>
        <v>0</v>
      </c>
      <c r="BF225" s="209">
        <f>IF(N225="snížená",J225,0)</f>
        <v>0</v>
      </c>
      <c r="BG225" s="209">
        <f>IF(N225="zákl. přenesená",J225,0)</f>
        <v>0</v>
      </c>
      <c r="BH225" s="209">
        <f>IF(N225="sníž. přenesená",J225,0)</f>
        <v>0</v>
      </c>
      <c r="BI225" s="209">
        <f>IF(N225="nulová",J225,0)</f>
        <v>0</v>
      </c>
      <c r="BJ225" s="16" t="s">
        <v>80</v>
      </c>
      <c r="BK225" s="209">
        <f>ROUND(I225*H225,2)</f>
        <v>0</v>
      </c>
      <c r="BL225" s="16" t="s">
        <v>177</v>
      </c>
      <c r="BM225" s="208" t="s">
        <v>351</v>
      </c>
    </row>
    <row r="226" spans="2:65" s="12" customFormat="1">
      <c r="B226" s="210"/>
      <c r="C226" s="211"/>
      <c r="D226" s="212" t="s">
        <v>179</v>
      </c>
      <c r="E226" s="213" t="s">
        <v>1</v>
      </c>
      <c r="F226" s="214" t="s">
        <v>352</v>
      </c>
      <c r="G226" s="211"/>
      <c r="H226" s="215">
        <v>55</v>
      </c>
      <c r="I226" s="216"/>
      <c r="J226" s="211"/>
      <c r="K226" s="211"/>
      <c r="L226" s="217"/>
      <c r="M226" s="218"/>
      <c r="N226" s="219"/>
      <c r="O226" s="219"/>
      <c r="P226" s="219"/>
      <c r="Q226" s="219"/>
      <c r="R226" s="219"/>
      <c r="S226" s="219"/>
      <c r="T226" s="220"/>
      <c r="AT226" s="221" t="s">
        <v>179</v>
      </c>
      <c r="AU226" s="221" t="s">
        <v>82</v>
      </c>
      <c r="AV226" s="12" t="s">
        <v>82</v>
      </c>
      <c r="AW226" s="12" t="s">
        <v>30</v>
      </c>
      <c r="AX226" s="12" t="s">
        <v>80</v>
      </c>
      <c r="AY226" s="221" t="s">
        <v>170</v>
      </c>
    </row>
    <row r="227" spans="2:65" s="1" customFormat="1" ht="23.1" customHeight="1">
      <c r="B227" s="33"/>
      <c r="C227" s="243" t="s">
        <v>353</v>
      </c>
      <c r="D227" s="243" t="s">
        <v>291</v>
      </c>
      <c r="E227" s="244" t="s">
        <v>354</v>
      </c>
      <c r="F227" s="245" t="s">
        <v>355</v>
      </c>
      <c r="G227" s="246" t="s">
        <v>175</v>
      </c>
      <c r="H227" s="247">
        <v>1707.74</v>
      </c>
      <c r="I227" s="248"/>
      <c r="J227" s="249">
        <f>ROUND(I227*H227,2)</f>
        <v>0</v>
      </c>
      <c r="K227" s="245" t="s">
        <v>1</v>
      </c>
      <c r="L227" s="250"/>
      <c r="M227" s="251" t="s">
        <v>1</v>
      </c>
      <c r="N227" s="252" t="s">
        <v>38</v>
      </c>
      <c r="O227" s="65"/>
      <c r="P227" s="206">
        <f>O227*H227</f>
        <v>0</v>
      </c>
      <c r="Q227" s="206">
        <v>0.17599999999999999</v>
      </c>
      <c r="R227" s="206">
        <f>Q227*H227</f>
        <v>300.56223999999997</v>
      </c>
      <c r="S227" s="206">
        <v>0</v>
      </c>
      <c r="T227" s="207">
        <f>S227*H227</f>
        <v>0</v>
      </c>
      <c r="AR227" s="208" t="s">
        <v>208</v>
      </c>
      <c r="AT227" s="208" t="s">
        <v>291</v>
      </c>
      <c r="AU227" s="208" t="s">
        <v>82</v>
      </c>
      <c r="AY227" s="16" t="s">
        <v>170</v>
      </c>
      <c r="BE227" s="209">
        <f>IF(N227="základní",J227,0)</f>
        <v>0</v>
      </c>
      <c r="BF227" s="209">
        <f>IF(N227="snížená",J227,0)</f>
        <v>0</v>
      </c>
      <c r="BG227" s="209">
        <f>IF(N227="zákl. přenesená",J227,0)</f>
        <v>0</v>
      </c>
      <c r="BH227" s="209">
        <f>IF(N227="sníž. přenesená",J227,0)</f>
        <v>0</v>
      </c>
      <c r="BI227" s="209">
        <f>IF(N227="nulová",J227,0)</f>
        <v>0</v>
      </c>
      <c r="BJ227" s="16" t="s">
        <v>80</v>
      </c>
      <c r="BK227" s="209">
        <f>ROUND(I227*H227,2)</f>
        <v>0</v>
      </c>
      <c r="BL227" s="16" t="s">
        <v>177</v>
      </c>
      <c r="BM227" s="208" t="s">
        <v>356</v>
      </c>
    </row>
    <row r="228" spans="2:65" s="1" customFormat="1" ht="28.55">
      <c r="B228" s="33"/>
      <c r="C228" s="34"/>
      <c r="D228" s="212" t="s">
        <v>357</v>
      </c>
      <c r="E228" s="34"/>
      <c r="F228" s="253" t="s">
        <v>358</v>
      </c>
      <c r="G228" s="34"/>
      <c r="H228" s="34"/>
      <c r="I228" s="117"/>
      <c r="J228" s="34"/>
      <c r="K228" s="34"/>
      <c r="L228" s="37"/>
      <c r="M228" s="254"/>
      <c r="N228" s="65"/>
      <c r="O228" s="65"/>
      <c r="P228" s="65"/>
      <c r="Q228" s="65"/>
      <c r="R228" s="65"/>
      <c r="S228" s="65"/>
      <c r="T228" s="66"/>
      <c r="AT228" s="16" t="s">
        <v>357</v>
      </c>
      <c r="AU228" s="16" t="s">
        <v>82</v>
      </c>
    </row>
    <row r="229" spans="2:65" s="12" customFormat="1" ht="21.75">
      <c r="B229" s="210"/>
      <c r="C229" s="211"/>
      <c r="D229" s="212" t="s">
        <v>179</v>
      </c>
      <c r="E229" s="213" t="s">
        <v>1</v>
      </c>
      <c r="F229" s="214" t="s">
        <v>359</v>
      </c>
      <c r="G229" s="211"/>
      <c r="H229" s="215">
        <v>1707.74</v>
      </c>
      <c r="I229" s="216"/>
      <c r="J229" s="211"/>
      <c r="K229" s="211"/>
      <c r="L229" s="217"/>
      <c r="M229" s="218"/>
      <c r="N229" s="219"/>
      <c r="O229" s="219"/>
      <c r="P229" s="219"/>
      <c r="Q229" s="219"/>
      <c r="R229" s="219"/>
      <c r="S229" s="219"/>
      <c r="T229" s="220"/>
      <c r="AT229" s="221" t="s">
        <v>179</v>
      </c>
      <c r="AU229" s="221" t="s">
        <v>82</v>
      </c>
      <c r="AV229" s="12" t="s">
        <v>82</v>
      </c>
      <c r="AW229" s="12" t="s">
        <v>30</v>
      </c>
      <c r="AX229" s="12" t="s">
        <v>80</v>
      </c>
      <c r="AY229" s="221" t="s">
        <v>170</v>
      </c>
    </row>
    <row r="230" spans="2:65" s="1" customFormat="1" ht="16.3" customHeight="1">
      <c r="B230" s="33"/>
      <c r="C230" s="243" t="s">
        <v>360</v>
      </c>
      <c r="D230" s="243" t="s">
        <v>291</v>
      </c>
      <c r="E230" s="244" t="s">
        <v>361</v>
      </c>
      <c r="F230" s="245" t="s">
        <v>362</v>
      </c>
      <c r="G230" s="246" t="s">
        <v>278</v>
      </c>
      <c r="H230" s="247">
        <v>78.113</v>
      </c>
      <c r="I230" s="248"/>
      <c r="J230" s="249">
        <f>ROUND(I230*H230,2)</f>
        <v>0</v>
      </c>
      <c r="K230" s="245" t="s">
        <v>176</v>
      </c>
      <c r="L230" s="250"/>
      <c r="M230" s="251" t="s">
        <v>1</v>
      </c>
      <c r="N230" s="252" t="s">
        <v>38</v>
      </c>
      <c r="O230" s="65"/>
      <c r="P230" s="206">
        <f>O230*H230</f>
        <v>0</v>
      </c>
      <c r="Q230" s="206">
        <v>1</v>
      </c>
      <c r="R230" s="206">
        <f>Q230*H230</f>
        <v>78.113</v>
      </c>
      <c r="S230" s="206">
        <v>0</v>
      </c>
      <c r="T230" s="207">
        <f>S230*H230</f>
        <v>0</v>
      </c>
      <c r="AR230" s="208" t="s">
        <v>208</v>
      </c>
      <c r="AT230" s="208" t="s">
        <v>291</v>
      </c>
      <c r="AU230" s="208" t="s">
        <v>82</v>
      </c>
      <c r="AY230" s="16" t="s">
        <v>170</v>
      </c>
      <c r="BE230" s="209">
        <f>IF(N230="základní",J230,0)</f>
        <v>0</v>
      </c>
      <c r="BF230" s="209">
        <f>IF(N230="snížená",J230,0)</f>
        <v>0</v>
      </c>
      <c r="BG230" s="209">
        <f>IF(N230="zákl. přenesená",J230,0)</f>
        <v>0</v>
      </c>
      <c r="BH230" s="209">
        <f>IF(N230="sníž. přenesená",J230,0)</f>
        <v>0</v>
      </c>
      <c r="BI230" s="209">
        <f>IF(N230="nulová",J230,0)</f>
        <v>0</v>
      </c>
      <c r="BJ230" s="16" t="s">
        <v>80</v>
      </c>
      <c r="BK230" s="209">
        <f>ROUND(I230*H230,2)</f>
        <v>0</v>
      </c>
      <c r="BL230" s="16" t="s">
        <v>177</v>
      </c>
      <c r="BM230" s="208" t="s">
        <v>363</v>
      </c>
    </row>
    <row r="231" spans="2:65" s="1" customFormat="1" ht="19.05">
      <c r="B231" s="33"/>
      <c r="C231" s="34"/>
      <c r="D231" s="212" t="s">
        <v>357</v>
      </c>
      <c r="E231" s="34"/>
      <c r="F231" s="253" t="s">
        <v>364</v>
      </c>
      <c r="G231" s="34"/>
      <c r="H231" s="34"/>
      <c r="I231" s="117"/>
      <c r="J231" s="34"/>
      <c r="K231" s="34"/>
      <c r="L231" s="37"/>
      <c r="M231" s="254"/>
      <c r="N231" s="65"/>
      <c r="O231" s="65"/>
      <c r="P231" s="65"/>
      <c r="Q231" s="65"/>
      <c r="R231" s="65"/>
      <c r="S231" s="65"/>
      <c r="T231" s="66"/>
      <c r="AT231" s="16" t="s">
        <v>357</v>
      </c>
      <c r="AU231" s="16" t="s">
        <v>82</v>
      </c>
    </row>
    <row r="232" spans="2:65" s="12" customFormat="1">
      <c r="B232" s="210"/>
      <c r="C232" s="211"/>
      <c r="D232" s="212" t="s">
        <v>179</v>
      </c>
      <c r="E232" s="213" t="s">
        <v>1</v>
      </c>
      <c r="F232" s="214" t="s">
        <v>365</v>
      </c>
      <c r="G232" s="211"/>
      <c r="H232" s="215">
        <v>78.113</v>
      </c>
      <c r="I232" s="216"/>
      <c r="J232" s="211"/>
      <c r="K232" s="211"/>
      <c r="L232" s="217"/>
      <c r="M232" s="218"/>
      <c r="N232" s="219"/>
      <c r="O232" s="219"/>
      <c r="P232" s="219"/>
      <c r="Q232" s="219"/>
      <c r="R232" s="219"/>
      <c r="S232" s="219"/>
      <c r="T232" s="220"/>
      <c r="AT232" s="221" t="s">
        <v>179</v>
      </c>
      <c r="AU232" s="221" t="s">
        <v>82</v>
      </c>
      <c r="AV232" s="12" t="s">
        <v>82</v>
      </c>
      <c r="AW232" s="12" t="s">
        <v>30</v>
      </c>
      <c r="AX232" s="12" t="s">
        <v>80</v>
      </c>
      <c r="AY232" s="221" t="s">
        <v>170</v>
      </c>
    </row>
    <row r="233" spans="2:65" s="1" customFormat="1" ht="23.1" customHeight="1">
      <c r="B233" s="33"/>
      <c r="C233" s="197" t="s">
        <v>366</v>
      </c>
      <c r="D233" s="197" t="s">
        <v>172</v>
      </c>
      <c r="E233" s="198" t="s">
        <v>367</v>
      </c>
      <c r="F233" s="199" t="s">
        <v>368</v>
      </c>
      <c r="G233" s="200" t="s">
        <v>175</v>
      </c>
      <c r="H233" s="201">
        <v>30</v>
      </c>
      <c r="I233" s="202"/>
      <c r="J233" s="203">
        <f>ROUND(I233*H233,2)</f>
        <v>0</v>
      </c>
      <c r="K233" s="199" t="s">
        <v>1</v>
      </c>
      <c r="L233" s="37"/>
      <c r="M233" s="204" t="s">
        <v>1</v>
      </c>
      <c r="N233" s="205" t="s">
        <v>38</v>
      </c>
      <c r="O233" s="65"/>
      <c r="P233" s="206">
        <f>O233*H233</f>
        <v>0</v>
      </c>
      <c r="Q233" s="206">
        <v>0.40799999999999997</v>
      </c>
      <c r="R233" s="206">
        <f>Q233*H233</f>
        <v>12.239999999999998</v>
      </c>
      <c r="S233" s="206">
        <v>0</v>
      </c>
      <c r="T233" s="207">
        <f>S233*H233</f>
        <v>0</v>
      </c>
      <c r="AR233" s="208" t="s">
        <v>177</v>
      </c>
      <c r="AT233" s="208" t="s">
        <v>172</v>
      </c>
      <c r="AU233" s="208" t="s">
        <v>82</v>
      </c>
      <c r="AY233" s="16" t="s">
        <v>170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16" t="s">
        <v>80</v>
      </c>
      <c r="BK233" s="209">
        <f>ROUND(I233*H233,2)</f>
        <v>0</v>
      </c>
      <c r="BL233" s="16" t="s">
        <v>177</v>
      </c>
      <c r="BM233" s="208" t="s">
        <v>369</v>
      </c>
    </row>
    <row r="234" spans="2:65" s="1" customFormat="1" ht="23.1" customHeight="1">
      <c r="B234" s="33"/>
      <c r="C234" s="197" t="s">
        <v>370</v>
      </c>
      <c r="D234" s="197" t="s">
        <v>172</v>
      </c>
      <c r="E234" s="198" t="s">
        <v>371</v>
      </c>
      <c r="F234" s="199" t="s">
        <v>372</v>
      </c>
      <c r="G234" s="200" t="s">
        <v>175</v>
      </c>
      <c r="H234" s="201">
        <v>31.5</v>
      </c>
      <c r="I234" s="202"/>
      <c r="J234" s="203">
        <f>ROUND(I234*H234,2)</f>
        <v>0</v>
      </c>
      <c r="K234" s="199" t="s">
        <v>176</v>
      </c>
      <c r="L234" s="37"/>
      <c r="M234" s="204" t="s">
        <v>1</v>
      </c>
      <c r="N234" s="205" t="s">
        <v>38</v>
      </c>
      <c r="O234" s="65"/>
      <c r="P234" s="206">
        <f>O234*H234</f>
        <v>0</v>
      </c>
      <c r="Q234" s="206">
        <v>3.6000000000000002E-4</v>
      </c>
      <c r="R234" s="206">
        <f>Q234*H234</f>
        <v>1.1340000000000001E-2</v>
      </c>
      <c r="S234" s="206">
        <v>0</v>
      </c>
      <c r="T234" s="207">
        <f>S234*H234</f>
        <v>0</v>
      </c>
      <c r="AR234" s="208" t="s">
        <v>177</v>
      </c>
      <c r="AT234" s="208" t="s">
        <v>172</v>
      </c>
      <c r="AU234" s="208" t="s">
        <v>82</v>
      </c>
      <c r="AY234" s="16" t="s">
        <v>170</v>
      </c>
      <c r="BE234" s="209">
        <f>IF(N234="základní",J234,0)</f>
        <v>0</v>
      </c>
      <c r="BF234" s="209">
        <f>IF(N234="snížená",J234,0)</f>
        <v>0</v>
      </c>
      <c r="BG234" s="209">
        <f>IF(N234="zákl. přenesená",J234,0)</f>
        <v>0</v>
      </c>
      <c r="BH234" s="209">
        <f>IF(N234="sníž. přenesená",J234,0)</f>
        <v>0</v>
      </c>
      <c r="BI234" s="209">
        <f>IF(N234="nulová",J234,0)</f>
        <v>0</v>
      </c>
      <c r="BJ234" s="16" t="s">
        <v>80</v>
      </c>
      <c r="BK234" s="209">
        <f>ROUND(I234*H234,2)</f>
        <v>0</v>
      </c>
      <c r="BL234" s="16" t="s">
        <v>177</v>
      </c>
      <c r="BM234" s="208" t="s">
        <v>373</v>
      </c>
    </row>
    <row r="235" spans="2:65" s="12" customFormat="1">
      <c r="B235" s="210"/>
      <c r="C235" s="211"/>
      <c r="D235" s="212" t="s">
        <v>179</v>
      </c>
      <c r="E235" s="213" t="s">
        <v>1</v>
      </c>
      <c r="F235" s="214" t="s">
        <v>374</v>
      </c>
      <c r="G235" s="211"/>
      <c r="H235" s="215">
        <v>31.5</v>
      </c>
      <c r="I235" s="216"/>
      <c r="J235" s="211"/>
      <c r="K235" s="211"/>
      <c r="L235" s="217"/>
      <c r="M235" s="218"/>
      <c r="N235" s="219"/>
      <c r="O235" s="219"/>
      <c r="P235" s="219"/>
      <c r="Q235" s="219"/>
      <c r="R235" s="219"/>
      <c r="S235" s="219"/>
      <c r="T235" s="220"/>
      <c r="AT235" s="221" t="s">
        <v>179</v>
      </c>
      <c r="AU235" s="221" t="s">
        <v>82</v>
      </c>
      <c r="AV235" s="12" t="s">
        <v>82</v>
      </c>
      <c r="AW235" s="12" t="s">
        <v>30</v>
      </c>
      <c r="AX235" s="12" t="s">
        <v>80</v>
      </c>
      <c r="AY235" s="221" t="s">
        <v>170</v>
      </c>
    </row>
    <row r="236" spans="2:65" s="1" customFormat="1" ht="23.1" customHeight="1">
      <c r="B236" s="33"/>
      <c r="C236" s="197" t="s">
        <v>375</v>
      </c>
      <c r="D236" s="197" t="s">
        <v>172</v>
      </c>
      <c r="E236" s="198" t="s">
        <v>376</v>
      </c>
      <c r="F236" s="199" t="s">
        <v>377</v>
      </c>
      <c r="G236" s="200" t="s">
        <v>175</v>
      </c>
      <c r="H236" s="201">
        <v>844</v>
      </c>
      <c r="I236" s="202"/>
      <c r="J236" s="203">
        <f>ROUND(I236*H236,2)</f>
        <v>0</v>
      </c>
      <c r="K236" s="199" t="s">
        <v>176</v>
      </c>
      <c r="L236" s="37"/>
      <c r="M236" s="204" t="s">
        <v>1</v>
      </c>
      <c r="N236" s="205" t="s">
        <v>38</v>
      </c>
      <c r="O236" s="65"/>
      <c r="P236" s="206">
        <f>O236*H236</f>
        <v>0</v>
      </c>
      <c r="Q236" s="206">
        <v>4.6999999999999999E-4</v>
      </c>
      <c r="R236" s="206">
        <f>Q236*H236</f>
        <v>0.39667999999999998</v>
      </c>
      <c r="S236" s="206">
        <v>0</v>
      </c>
      <c r="T236" s="207">
        <f>S236*H236</f>
        <v>0</v>
      </c>
      <c r="AR236" s="208" t="s">
        <v>177</v>
      </c>
      <c r="AT236" s="208" t="s">
        <v>172</v>
      </c>
      <c r="AU236" s="208" t="s">
        <v>82</v>
      </c>
      <c r="AY236" s="16" t="s">
        <v>170</v>
      </c>
      <c r="BE236" s="209">
        <f>IF(N236="základní",J236,0)</f>
        <v>0</v>
      </c>
      <c r="BF236" s="209">
        <f>IF(N236="snížená",J236,0)</f>
        <v>0</v>
      </c>
      <c r="BG236" s="209">
        <f>IF(N236="zákl. přenesená",J236,0)</f>
        <v>0</v>
      </c>
      <c r="BH236" s="209">
        <f>IF(N236="sníž. přenesená",J236,0)</f>
        <v>0</v>
      </c>
      <c r="BI236" s="209">
        <f>IF(N236="nulová",J236,0)</f>
        <v>0</v>
      </c>
      <c r="BJ236" s="16" t="s">
        <v>80</v>
      </c>
      <c r="BK236" s="209">
        <f>ROUND(I236*H236,2)</f>
        <v>0</v>
      </c>
      <c r="BL236" s="16" t="s">
        <v>177</v>
      </c>
      <c r="BM236" s="208" t="s">
        <v>378</v>
      </c>
    </row>
    <row r="237" spans="2:65" s="12" customFormat="1">
      <c r="B237" s="210"/>
      <c r="C237" s="211"/>
      <c r="D237" s="212" t="s">
        <v>179</v>
      </c>
      <c r="E237" s="213" t="s">
        <v>1</v>
      </c>
      <c r="F237" s="214" t="s">
        <v>379</v>
      </c>
      <c r="G237" s="211"/>
      <c r="H237" s="215">
        <v>844</v>
      </c>
      <c r="I237" s="216"/>
      <c r="J237" s="211"/>
      <c r="K237" s="211"/>
      <c r="L237" s="217"/>
      <c r="M237" s="218"/>
      <c r="N237" s="219"/>
      <c r="O237" s="219"/>
      <c r="P237" s="219"/>
      <c r="Q237" s="219"/>
      <c r="R237" s="219"/>
      <c r="S237" s="219"/>
      <c r="T237" s="220"/>
      <c r="AT237" s="221" t="s">
        <v>179</v>
      </c>
      <c r="AU237" s="221" t="s">
        <v>82</v>
      </c>
      <c r="AV237" s="12" t="s">
        <v>82</v>
      </c>
      <c r="AW237" s="12" t="s">
        <v>30</v>
      </c>
      <c r="AX237" s="12" t="s">
        <v>80</v>
      </c>
      <c r="AY237" s="221" t="s">
        <v>170</v>
      </c>
    </row>
    <row r="238" spans="2:65" s="1" customFormat="1" ht="16.3" customHeight="1">
      <c r="B238" s="33"/>
      <c r="C238" s="197" t="s">
        <v>380</v>
      </c>
      <c r="D238" s="197" t="s">
        <v>172</v>
      </c>
      <c r="E238" s="198" t="s">
        <v>381</v>
      </c>
      <c r="F238" s="199" t="s">
        <v>382</v>
      </c>
      <c r="G238" s="200" t="s">
        <v>175</v>
      </c>
      <c r="H238" s="201">
        <v>170</v>
      </c>
      <c r="I238" s="202"/>
      <c r="J238" s="203">
        <f>ROUND(I238*H238,2)</f>
        <v>0</v>
      </c>
      <c r="K238" s="199" t="s">
        <v>176</v>
      </c>
      <c r="L238" s="37"/>
      <c r="M238" s="204" t="s">
        <v>1</v>
      </c>
      <c r="N238" s="205" t="s">
        <v>38</v>
      </c>
      <c r="O238" s="65"/>
      <c r="P238" s="206">
        <f>O238*H238</f>
        <v>0</v>
      </c>
      <c r="Q238" s="206">
        <v>0</v>
      </c>
      <c r="R238" s="206">
        <f>Q238*H238</f>
        <v>0</v>
      </c>
      <c r="S238" s="206">
        <v>0</v>
      </c>
      <c r="T238" s="207">
        <f>S238*H238</f>
        <v>0</v>
      </c>
      <c r="AR238" s="208" t="s">
        <v>177</v>
      </c>
      <c r="AT238" s="208" t="s">
        <v>172</v>
      </c>
      <c r="AU238" s="208" t="s">
        <v>82</v>
      </c>
      <c r="AY238" s="16" t="s">
        <v>170</v>
      </c>
      <c r="BE238" s="209">
        <f>IF(N238="základní",J238,0)</f>
        <v>0</v>
      </c>
      <c r="BF238" s="209">
        <f>IF(N238="snížená",J238,0)</f>
        <v>0</v>
      </c>
      <c r="BG238" s="209">
        <f>IF(N238="zákl. přenesená",J238,0)</f>
        <v>0</v>
      </c>
      <c r="BH238" s="209">
        <f>IF(N238="sníž. přenesená",J238,0)</f>
        <v>0</v>
      </c>
      <c r="BI238" s="209">
        <f>IF(N238="nulová",J238,0)</f>
        <v>0</v>
      </c>
      <c r="BJ238" s="16" t="s">
        <v>80</v>
      </c>
      <c r="BK238" s="209">
        <f>ROUND(I238*H238,2)</f>
        <v>0</v>
      </c>
      <c r="BL238" s="16" t="s">
        <v>177</v>
      </c>
      <c r="BM238" s="208" t="s">
        <v>383</v>
      </c>
    </row>
    <row r="239" spans="2:65" s="12" customFormat="1">
      <c r="B239" s="210"/>
      <c r="C239" s="211"/>
      <c r="D239" s="212" t="s">
        <v>179</v>
      </c>
      <c r="E239" s="213" t="s">
        <v>1</v>
      </c>
      <c r="F239" s="214" t="s">
        <v>264</v>
      </c>
      <c r="G239" s="211"/>
      <c r="H239" s="215">
        <v>170</v>
      </c>
      <c r="I239" s="216"/>
      <c r="J239" s="211"/>
      <c r="K239" s="211"/>
      <c r="L239" s="217"/>
      <c r="M239" s="218"/>
      <c r="N239" s="219"/>
      <c r="O239" s="219"/>
      <c r="P239" s="219"/>
      <c r="Q239" s="219"/>
      <c r="R239" s="219"/>
      <c r="S239" s="219"/>
      <c r="T239" s="220"/>
      <c r="AT239" s="221" t="s">
        <v>179</v>
      </c>
      <c r="AU239" s="221" t="s">
        <v>82</v>
      </c>
      <c r="AV239" s="12" t="s">
        <v>82</v>
      </c>
      <c r="AW239" s="12" t="s">
        <v>30</v>
      </c>
      <c r="AX239" s="12" t="s">
        <v>80</v>
      </c>
      <c r="AY239" s="221" t="s">
        <v>170</v>
      </c>
    </row>
    <row r="240" spans="2:65" s="11" customFormat="1" ht="22.75" customHeight="1">
      <c r="B240" s="181"/>
      <c r="C240" s="182"/>
      <c r="D240" s="183" t="s">
        <v>72</v>
      </c>
      <c r="E240" s="195" t="s">
        <v>384</v>
      </c>
      <c r="F240" s="195" t="s">
        <v>385</v>
      </c>
      <c r="G240" s="182"/>
      <c r="H240" s="182"/>
      <c r="I240" s="185"/>
      <c r="J240" s="196">
        <f>BK240</f>
        <v>0</v>
      </c>
      <c r="K240" s="182"/>
      <c r="L240" s="187"/>
      <c r="M240" s="188"/>
      <c r="N240" s="189"/>
      <c r="O240" s="189"/>
      <c r="P240" s="190">
        <f>SUM(P241:P257)</f>
        <v>0</v>
      </c>
      <c r="Q240" s="189"/>
      <c r="R240" s="190">
        <f>SUM(R241:R257)</f>
        <v>565.33145200000001</v>
      </c>
      <c r="S240" s="189"/>
      <c r="T240" s="191">
        <f>SUM(T241:T257)</f>
        <v>0</v>
      </c>
      <c r="AR240" s="192" t="s">
        <v>80</v>
      </c>
      <c r="AT240" s="193" t="s">
        <v>72</v>
      </c>
      <c r="AU240" s="193" t="s">
        <v>80</v>
      </c>
      <c r="AY240" s="192" t="s">
        <v>170</v>
      </c>
      <c r="BK240" s="194">
        <f>SUM(BK241:BK257)</f>
        <v>0</v>
      </c>
    </row>
    <row r="241" spans="2:65" s="1" customFormat="1" ht="16.3" customHeight="1">
      <c r="B241" s="33"/>
      <c r="C241" s="197" t="s">
        <v>386</v>
      </c>
      <c r="D241" s="197" t="s">
        <v>172</v>
      </c>
      <c r="E241" s="198" t="s">
        <v>335</v>
      </c>
      <c r="F241" s="199" t="s">
        <v>336</v>
      </c>
      <c r="G241" s="200" t="s">
        <v>175</v>
      </c>
      <c r="H241" s="201">
        <v>2605</v>
      </c>
      <c r="I241" s="202"/>
      <c r="J241" s="203">
        <f>ROUND(I241*H241,2)</f>
        <v>0</v>
      </c>
      <c r="K241" s="199" t="s">
        <v>176</v>
      </c>
      <c r="L241" s="37"/>
      <c r="M241" s="204" t="s">
        <v>1</v>
      </c>
      <c r="N241" s="205" t="s">
        <v>38</v>
      </c>
      <c r="O241" s="65"/>
      <c r="P241" s="206">
        <f>O241*H241</f>
        <v>0</v>
      </c>
      <c r="Q241" s="206">
        <v>0</v>
      </c>
      <c r="R241" s="206">
        <f>Q241*H241</f>
        <v>0</v>
      </c>
      <c r="S241" s="206">
        <v>0</v>
      </c>
      <c r="T241" s="207">
        <f>S241*H241</f>
        <v>0</v>
      </c>
      <c r="AR241" s="208" t="s">
        <v>177</v>
      </c>
      <c r="AT241" s="208" t="s">
        <v>172</v>
      </c>
      <c r="AU241" s="208" t="s">
        <v>82</v>
      </c>
      <c r="AY241" s="16" t="s">
        <v>170</v>
      </c>
      <c r="BE241" s="209">
        <f>IF(N241="základní",J241,0)</f>
        <v>0</v>
      </c>
      <c r="BF241" s="209">
        <f>IF(N241="snížená",J241,0)</f>
        <v>0</v>
      </c>
      <c r="BG241" s="209">
        <f>IF(N241="zákl. přenesená",J241,0)</f>
        <v>0</v>
      </c>
      <c r="BH241" s="209">
        <f>IF(N241="sníž. přenesená",J241,0)</f>
        <v>0</v>
      </c>
      <c r="BI241" s="209">
        <f>IF(N241="nulová",J241,0)</f>
        <v>0</v>
      </c>
      <c r="BJ241" s="16" t="s">
        <v>80</v>
      </c>
      <c r="BK241" s="209">
        <f>ROUND(I241*H241,2)</f>
        <v>0</v>
      </c>
      <c r="BL241" s="16" t="s">
        <v>177</v>
      </c>
      <c r="BM241" s="208" t="s">
        <v>387</v>
      </c>
    </row>
    <row r="242" spans="2:65" s="12" customFormat="1">
      <c r="B242" s="210"/>
      <c r="C242" s="211"/>
      <c r="D242" s="212" t="s">
        <v>179</v>
      </c>
      <c r="E242" s="213" t="s">
        <v>1</v>
      </c>
      <c r="F242" s="214" t="s">
        <v>388</v>
      </c>
      <c r="G242" s="211"/>
      <c r="H242" s="215">
        <v>2605</v>
      </c>
      <c r="I242" s="216"/>
      <c r="J242" s="211"/>
      <c r="K242" s="211"/>
      <c r="L242" s="217"/>
      <c r="M242" s="218"/>
      <c r="N242" s="219"/>
      <c r="O242" s="219"/>
      <c r="P242" s="219"/>
      <c r="Q242" s="219"/>
      <c r="R242" s="219"/>
      <c r="S242" s="219"/>
      <c r="T242" s="220"/>
      <c r="AT242" s="221" t="s">
        <v>179</v>
      </c>
      <c r="AU242" s="221" t="s">
        <v>82</v>
      </c>
      <c r="AV242" s="12" t="s">
        <v>82</v>
      </c>
      <c r="AW242" s="12" t="s">
        <v>30</v>
      </c>
      <c r="AX242" s="12" t="s">
        <v>80</v>
      </c>
      <c r="AY242" s="221" t="s">
        <v>170</v>
      </c>
    </row>
    <row r="243" spans="2:65" s="1" customFormat="1" ht="23.1" customHeight="1">
      <c r="B243" s="33"/>
      <c r="C243" s="197" t="s">
        <v>389</v>
      </c>
      <c r="D243" s="197" t="s">
        <v>172</v>
      </c>
      <c r="E243" s="198" t="s">
        <v>390</v>
      </c>
      <c r="F243" s="199" t="s">
        <v>391</v>
      </c>
      <c r="G243" s="200" t="s">
        <v>175</v>
      </c>
      <c r="H243" s="201">
        <v>151.19999999999999</v>
      </c>
      <c r="I243" s="202"/>
      <c r="J243" s="203">
        <f>ROUND(I243*H243,2)</f>
        <v>0</v>
      </c>
      <c r="K243" s="199" t="s">
        <v>176</v>
      </c>
      <c r="L243" s="37"/>
      <c r="M243" s="204" t="s">
        <v>1</v>
      </c>
      <c r="N243" s="205" t="s">
        <v>38</v>
      </c>
      <c r="O243" s="65"/>
      <c r="P243" s="206">
        <f>O243*H243</f>
        <v>0</v>
      </c>
      <c r="Q243" s="206">
        <v>8.4250000000000005E-2</v>
      </c>
      <c r="R243" s="206">
        <f>Q243*H243</f>
        <v>12.7386</v>
      </c>
      <c r="S243" s="206">
        <v>0</v>
      </c>
      <c r="T243" s="207">
        <f>S243*H243</f>
        <v>0</v>
      </c>
      <c r="AR243" s="208" t="s">
        <v>177</v>
      </c>
      <c r="AT243" s="208" t="s">
        <v>172</v>
      </c>
      <c r="AU243" s="208" t="s">
        <v>82</v>
      </c>
      <c r="AY243" s="16" t="s">
        <v>170</v>
      </c>
      <c r="BE243" s="209">
        <f>IF(N243="základní",J243,0)</f>
        <v>0</v>
      </c>
      <c r="BF243" s="209">
        <f>IF(N243="snížená",J243,0)</f>
        <v>0</v>
      </c>
      <c r="BG243" s="209">
        <f>IF(N243="zákl. přenesená",J243,0)</f>
        <v>0</v>
      </c>
      <c r="BH243" s="209">
        <f>IF(N243="sníž. přenesená",J243,0)</f>
        <v>0</v>
      </c>
      <c r="BI243" s="209">
        <f>IF(N243="nulová",J243,0)</f>
        <v>0</v>
      </c>
      <c r="BJ243" s="16" t="s">
        <v>80</v>
      </c>
      <c r="BK243" s="209">
        <f>ROUND(I243*H243,2)</f>
        <v>0</v>
      </c>
      <c r="BL243" s="16" t="s">
        <v>177</v>
      </c>
      <c r="BM243" s="208" t="s">
        <v>392</v>
      </c>
    </row>
    <row r="244" spans="2:65" s="12" customFormat="1" ht="21.75">
      <c r="B244" s="210"/>
      <c r="C244" s="211"/>
      <c r="D244" s="212" t="s">
        <v>179</v>
      </c>
      <c r="E244" s="213" t="s">
        <v>1</v>
      </c>
      <c r="F244" s="214" t="s">
        <v>393</v>
      </c>
      <c r="G244" s="211"/>
      <c r="H244" s="215">
        <v>74.2</v>
      </c>
      <c r="I244" s="216"/>
      <c r="J244" s="211"/>
      <c r="K244" s="211"/>
      <c r="L244" s="217"/>
      <c r="M244" s="218"/>
      <c r="N244" s="219"/>
      <c r="O244" s="219"/>
      <c r="P244" s="219"/>
      <c r="Q244" s="219"/>
      <c r="R244" s="219"/>
      <c r="S244" s="219"/>
      <c r="T244" s="220"/>
      <c r="AT244" s="221" t="s">
        <v>179</v>
      </c>
      <c r="AU244" s="221" t="s">
        <v>82</v>
      </c>
      <c r="AV244" s="12" t="s">
        <v>82</v>
      </c>
      <c r="AW244" s="12" t="s">
        <v>30</v>
      </c>
      <c r="AX244" s="12" t="s">
        <v>73</v>
      </c>
      <c r="AY244" s="221" t="s">
        <v>170</v>
      </c>
    </row>
    <row r="245" spans="2:65" s="12" customFormat="1">
      <c r="B245" s="210"/>
      <c r="C245" s="211"/>
      <c r="D245" s="212" t="s">
        <v>179</v>
      </c>
      <c r="E245" s="213" t="s">
        <v>1</v>
      </c>
      <c r="F245" s="214" t="s">
        <v>394</v>
      </c>
      <c r="G245" s="211"/>
      <c r="H245" s="215">
        <v>77</v>
      </c>
      <c r="I245" s="216"/>
      <c r="J245" s="211"/>
      <c r="K245" s="211"/>
      <c r="L245" s="217"/>
      <c r="M245" s="218"/>
      <c r="N245" s="219"/>
      <c r="O245" s="219"/>
      <c r="P245" s="219"/>
      <c r="Q245" s="219"/>
      <c r="R245" s="219"/>
      <c r="S245" s="219"/>
      <c r="T245" s="220"/>
      <c r="AT245" s="221" t="s">
        <v>179</v>
      </c>
      <c r="AU245" s="221" t="s">
        <v>82</v>
      </c>
      <c r="AV245" s="12" t="s">
        <v>82</v>
      </c>
      <c r="AW245" s="12" t="s">
        <v>30</v>
      </c>
      <c r="AX245" s="12" t="s">
        <v>73</v>
      </c>
      <c r="AY245" s="221" t="s">
        <v>170</v>
      </c>
    </row>
    <row r="246" spans="2:65" s="14" customFormat="1">
      <c r="B246" s="232"/>
      <c r="C246" s="233"/>
      <c r="D246" s="212" t="s">
        <v>179</v>
      </c>
      <c r="E246" s="234" t="s">
        <v>1</v>
      </c>
      <c r="F246" s="235" t="s">
        <v>225</v>
      </c>
      <c r="G246" s="233"/>
      <c r="H246" s="236">
        <v>151.19999999999999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AT246" s="242" t="s">
        <v>179</v>
      </c>
      <c r="AU246" s="242" t="s">
        <v>82</v>
      </c>
      <c r="AV246" s="14" t="s">
        <v>177</v>
      </c>
      <c r="AW246" s="14" t="s">
        <v>30</v>
      </c>
      <c r="AX246" s="14" t="s">
        <v>80</v>
      </c>
      <c r="AY246" s="242" t="s">
        <v>170</v>
      </c>
    </row>
    <row r="247" spans="2:65" s="1" customFormat="1" ht="23.1" customHeight="1">
      <c r="B247" s="33"/>
      <c r="C247" s="243" t="s">
        <v>395</v>
      </c>
      <c r="D247" s="243" t="s">
        <v>291</v>
      </c>
      <c r="E247" s="244" t="s">
        <v>396</v>
      </c>
      <c r="F247" s="245" t="s">
        <v>397</v>
      </c>
      <c r="G247" s="246" t="s">
        <v>175</v>
      </c>
      <c r="H247" s="247">
        <v>77.2</v>
      </c>
      <c r="I247" s="248"/>
      <c r="J247" s="249">
        <f>ROUND(I247*H247,2)</f>
        <v>0</v>
      </c>
      <c r="K247" s="245" t="s">
        <v>176</v>
      </c>
      <c r="L247" s="250"/>
      <c r="M247" s="251" t="s">
        <v>1</v>
      </c>
      <c r="N247" s="252" t="s">
        <v>38</v>
      </c>
      <c r="O247" s="65"/>
      <c r="P247" s="206">
        <f>O247*H247</f>
        <v>0</v>
      </c>
      <c r="Q247" s="206">
        <v>0.13100000000000001</v>
      </c>
      <c r="R247" s="206">
        <f>Q247*H247</f>
        <v>10.113200000000001</v>
      </c>
      <c r="S247" s="206">
        <v>0</v>
      </c>
      <c r="T247" s="207">
        <f>S247*H247</f>
        <v>0</v>
      </c>
      <c r="AR247" s="208" t="s">
        <v>208</v>
      </c>
      <c r="AT247" s="208" t="s">
        <v>291</v>
      </c>
      <c r="AU247" s="208" t="s">
        <v>82</v>
      </c>
      <c r="AY247" s="16" t="s">
        <v>170</v>
      </c>
      <c r="BE247" s="209">
        <f>IF(N247="základní",J247,0)</f>
        <v>0</v>
      </c>
      <c r="BF247" s="209">
        <f>IF(N247="snížená",J247,0)</f>
        <v>0</v>
      </c>
      <c r="BG247" s="209">
        <f>IF(N247="zákl. přenesená",J247,0)</f>
        <v>0</v>
      </c>
      <c r="BH247" s="209">
        <f>IF(N247="sníž. přenesená",J247,0)</f>
        <v>0</v>
      </c>
      <c r="BI247" s="209">
        <f>IF(N247="nulová",J247,0)</f>
        <v>0</v>
      </c>
      <c r="BJ247" s="16" t="s">
        <v>80</v>
      </c>
      <c r="BK247" s="209">
        <f>ROUND(I247*H247,2)</f>
        <v>0</v>
      </c>
      <c r="BL247" s="16" t="s">
        <v>177</v>
      </c>
      <c r="BM247" s="208" t="s">
        <v>398</v>
      </c>
    </row>
    <row r="248" spans="2:65" s="1" customFormat="1" ht="16.3" customHeight="1">
      <c r="B248" s="33"/>
      <c r="C248" s="243" t="s">
        <v>399</v>
      </c>
      <c r="D248" s="243" t="s">
        <v>291</v>
      </c>
      <c r="E248" s="244" t="s">
        <v>400</v>
      </c>
      <c r="F248" s="245" t="s">
        <v>401</v>
      </c>
      <c r="G248" s="246" t="s">
        <v>175</v>
      </c>
      <c r="H248" s="247">
        <v>79.31</v>
      </c>
      <c r="I248" s="248"/>
      <c r="J248" s="249">
        <f>ROUND(I248*H248,2)</f>
        <v>0</v>
      </c>
      <c r="K248" s="245" t="s">
        <v>176</v>
      </c>
      <c r="L248" s="250"/>
      <c r="M248" s="251" t="s">
        <v>1</v>
      </c>
      <c r="N248" s="252" t="s">
        <v>38</v>
      </c>
      <c r="O248" s="65"/>
      <c r="P248" s="206">
        <f>O248*H248</f>
        <v>0</v>
      </c>
      <c r="Q248" s="206">
        <v>0.13100000000000001</v>
      </c>
      <c r="R248" s="206">
        <f>Q248*H248</f>
        <v>10.389610000000001</v>
      </c>
      <c r="S248" s="206">
        <v>0</v>
      </c>
      <c r="T248" s="207">
        <f>S248*H248</f>
        <v>0</v>
      </c>
      <c r="AR248" s="208" t="s">
        <v>208</v>
      </c>
      <c r="AT248" s="208" t="s">
        <v>291</v>
      </c>
      <c r="AU248" s="208" t="s">
        <v>82</v>
      </c>
      <c r="AY248" s="16" t="s">
        <v>170</v>
      </c>
      <c r="BE248" s="209">
        <f>IF(N248="základní",J248,0)</f>
        <v>0</v>
      </c>
      <c r="BF248" s="209">
        <f>IF(N248="snížená",J248,0)</f>
        <v>0</v>
      </c>
      <c r="BG248" s="209">
        <f>IF(N248="zákl. přenesená",J248,0)</f>
        <v>0</v>
      </c>
      <c r="BH248" s="209">
        <f>IF(N248="sníž. přenesená",J248,0)</f>
        <v>0</v>
      </c>
      <c r="BI248" s="209">
        <f>IF(N248="nulová",J248,0)</f>
        <v>0</v>
      </c>
      <c r="BJ248" s="16" t="s">
        <v>80</v>
      </c>
      <c r="BK248" s="209">
        <f>ROUND(I248*H248,2)</f>
        <v>0</v>
      </c>
      <c r="BL248" s="16" t="s">
        <v>177</v>
      </c>
      <c r="BM248" s="208" t="s">
        <v>402</v>
      </c>
    </row>
    <row r="249" spans="2:65" s="12" customFormat="1">
      <c r="B249" s="210"/>
      <c r="C249" s="211"/>
      <c r="D249" s="212" t="s">
        <v>179</v>
      </c>
      <c r="E249" s="213" t="s">
        <v>1</v>
      </c>
      <c r="F249" s="214" t="s">
        <v>403</v>
      </c>
      <c r="G249" s="211"/>
      <c r="H249" s="215">
        <v>79.31</v>
      </c>
      <c r="I249" s="216"/>
      <c r="J249" s="211"/>
      <c r="K249" s="211"/>
      <c r="L249" s="217"/>
      <c r="M249" s="218"/>
      <c r="N249" s="219"/>
      <c r="O249" s="219"/>
      <c r="P249" s="219"/>
      <c r="Q249" s="219"/>
      <c r="R249" s="219"/>
      <c r="S249" s="219"/>
      <c r="T249" s="220"/>
      <c r="AT249" s="221" t="s">
        <v>179</v>
      </c>
      <c r="AU249" s="221" t="s">
        <v>82</v>
      </c>
      <c r="AV249" s="12" t="s">
        <v>82</v>
      </c>
      <c r="AW249" s="12" t="s">
        <v>30</v>
      </c>
      <c r="AX249" s="12" t="s">
        <v>80</v>
      </c>
      <c r="AY249" s="221" t="s">
        <v>170</v>
      </c>
    </row>
    <row r="250" spans="2:65" s="1" customFormat="1" ht="23.1" customHeight="1">
      <c r="B250" s="33"/>
      <c r="C250" s="197" t="s">
        <v>404</v>
      </c>
      <c r="D250" s="197" t="s">
        <v>172</v>
      </c>
      <c r="E250" s="198" t="s">
        <v>405</v>
      </c>
      <c r="F250" s="199" t="s">
        <v>406</v>
      </c>
      <c r="G250" s="200" t="s">
        <v>175</v>
      </c>
      <c r="H250" s="201">
        <v>2453</v>
      </c>
      <c r="I250" s="202"/>
      <c r="J250" s="203">
        <f>ROUND(I250*H250,2)</f>
        <v>0</v>
      </c>
      <c r="K250" s="199" t="s">
        <v>176</v>
      </c>
      <c r="L250" s="37"/>
      <c r="M250" s="204" t="s">
        <v>1</v>
      </c>
      <c r="N250" s="205" t="s">
        <v>38</v>
      </c>
      <c r="O250" s="65"/>
      <c r="P250" s="206">
        <f>O250*H250</f>
        <v>0</v>
      </c>
      <c r="Q250" s="206">
        <v>8.4250000000000005E-2</v>
      </c>
      <c r="R250" s="206">
        <f>Q250*H250</f>
        <v>206.66525000000001</v>
      </c>
      <c r="S250" s="206">
        <v>0</v>
      </c>
      <c r="T250" s="207">
        <f>S250*H250</f>
        <v>0</v>
      </c>
      <c r="AR250" s="208" t="s">
        <v>177</v>
      </c>
      <c r="AT250" s="208" t="s">
        <v>172</v>
      </c>
      <c r="AU250" s="208" t="s">
        <v>82</v>
      </c>
      <c r="AY250" s="16" t="s">
        <v>170</v>
      </c>
      <c r="BE250" s="209">
        <f>IF(N250="základní",J250,0)</f>
        <v>0</v>
      </c>
      <c r="BF250" s="209">
        <f>IF(N250="snížená",J250,0)</f>
        <v>0</v>
      </c>
      <c r="BG250" s="209">
        <f>IF(N250="zákl. přenesená",J250,0)</f>
        <v>0</v>
      </c>
      <c r="BH250" s="209">
        <f>IF(N250="sníž. přenesená",J250,0)</f>
        <v>0</v>
      </c>
      <c r="BI250" s="209">
        <f>IF(N250="nulová",J250,0)</f>
        <v>0</v>
      </c>
      <c r="BJ250" s="16" t="s">
        <v>80</v>
      </c>
      <c r="BK250" s="209">
        <f>ROUND(I250*H250,2)</f>
        <v>0</v>
      </c>
      <c r="BL250" s="16" t="s">
        <v>177</v>
      </c>
      <c r="BM250" s="208" t="s">
        <v>407</v>
      </c>
    </row>
    <row r="251" spans="2:65" s="12" customFormat="1" ht="21.75">
      <c r="B251" s="210"/>
      <c r="C251" s="211"/>
      <c r="D251" s="212" t="s">
        <v>179</v>
      </c>
      <c r="E251" s="213" t="s">
        <v>1</v>
      </c>
      <c r="F251" s="214" t="s">
        <v>408</v>
      </c>
      <c r="G251" s="211"/>
      <c r="H251" s="215">
        <v>1960</v>
      </c>
      <c r="I251" s="216"/>
      <c r="J251" s="211"/>
      <c r="K251" s="211"/>
      <c r="L251" s="217"/>
      <c r="M251" s="218"/>
      <c r="N251" s="219"/>
      <c r="O251" s="219"/>
      <c r="P251" s="219"/>
      <c r="Q251" s="219"/>
      <c r="R251" s="219"/>
      <c r="S251" s="219"/>
      <c r="T251" s="220"/>
      <c r="AT251" s="221" t="s">
        <v>179</v>
      </c>
      <c r="AU251" s="221" t="s">
        <v>82</v>
      </c>
      <c r="AV251" s="12" t="s">
        <v>82</v>
      </c>
      <c r="AW251" s="12" t="s">
        <v>30</v>
      </c>
      <c r="AX251" s="12" t="s">
        <v>73</v>
      </c>
      <c r="AY251" s="221" t="s">
        <v>170</v>
      </c>
    </row>
    <row r="252" spans="2:65" s="12" customFormat="1">
      <c r="B252" s="210"/>
      <c r="C252" s="211"/>
      <c r="D252" s="212" t="s">
        <v>179</v>
      </c>
      <c r="E252" s="213" t="s">
        <v>1</v>
      </c>
      <c r="F252" s="214" t="s">
        <v>409</v>
      </c>
      <c r="G252" s="211"/>
      <c r="H252" s="215">
        <v>493</v>
      </c>
      <c r="I252" s="216"/>
      <c r="J252" s="211"/>
      <c r="K252" s="211"/>
      <c r="L252" s="217"/>
      <c r="M252" s="218"/>
      <c r="N252" s="219"/>
      <c r="O252" s="219"/>
      <c r="P252" s="219"/>
      <c r="Q252" s="219"/>
      <c r="R252" s="219"/>
      <c r="S252" s="219"/>
      <c r="T252" s="220"/>
      <c r="AT252" s="221" t="s">
        <v>179</v>
      </c>
      <c r="AU252" s="221" t="s">
        <v>82</v>
      </c>
      <c r="AV252" s="12" t="s">
        <v>82</v>
      </c>
      <c r="AW252" s="12" t="s">
        <v>30</v>
      </c>
      <c r="AX252" s="12" t="s">
        <v>73</v>
      </c>
      <c r="AY252" s="221" t="s">
        <v>170</v>
      </c>
    </row>
    <row r="253" spans="2:65" s="14" customFormat="1">
      <c r="B253" s="232"/>
      <c r="C253" s="233"/>
      <c r="D253" s="212" t="s">
        <v>179</v>
      </c>
      <c r="E253" s="234" t="s">
        <v>113</v>
      </c>
      <c r="F253" s="235" t="s">
        <v>225</v>
      </c>
      <c r="G253" s="233"/>
      <c r="H253" s="236">
        <v>2453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AT253" s="242" t="s">
        <v>179</v>
      </c>
      <c r="AU253" s="242" t="s">
        <v>82</v>
      </c>
      <c r="AV253" s="14" t="s">
        <v>177</v>
      </c>
      <c r="AW253" s="14" t="s">
        <v>30</v>
      </c>
      <c r="AX253" s="14" t="s">
        <v>80</v>
      </c>
      <c r="AY253" s="242" t="s">
        <v>170</v>
      </c>
    </row>
    <row r="254" spans="2:65" s="1" customFormat="1" ht="16.3" customHeight="1">
      <c r="B254" s="33"/>
      <c r="C254" s="243" t="s">
        <v>410</v>
      </c>
      <c r="D254" s="243" t="s">
        <v>291</v>
      </c>
      <c r="E254" s="244" t="s">
        <v>411</v>
      </c>
      <c r="F254" s="245" t="s">
        <v>412</v>
      </c>
      <c r="G254" s="246" t="s">
        <v>175</v>
      </c>
      <c r="H254" s="247">
        <v>2021.2719999999999</v>
      </c>
      <c r="I254" s="248"/>
      <c r="J254" s="249">
        <f>ROUND(I254*H254,2)</f>
        <v>0</v>
      </c>
      <c r="K254" s="245" t="s">
        <v>176</v>
      </c>
      <c r="L254" s="250"/>
      <c r="M254" s="251" t="s">
        <v>1</v>
      </c>
      <c r="N254" s="252" t="s">
        <v>38</v>
      </c>
      <c r="O254" s="65"/>
      <c r="P254" s="206">
        <f>O254*H254</f>
        <v>0</v>
      </c>
      <c r="Q254" s="206">
        <v>0.13100000000000001</v>
      </c>
      <c r="R254" s="206">
        <f>Q254*H254</f>
        <v>264.786632</v>
      </c>
      <c r="S254" s="206">
        <v>0</v>
      </c>
      <c r="T254" s="207">
        <f>S254*H254</f>
        <v>0</v>
      </c>
      <c r="AR254" s="208" t="s">
        <v>208</v>
      </c>
      <c r="AT254" s="208" t="s">
        <v>291</v>
      </c>
      <c r="AU254" s="208" t="s">
        <v>82</v>
      </c>
      <c r="AY254" s="16" t="s">
        <v>170</v>
      </c>
      <c r="BE254" s="209">
        <f>IF(N254="základní",J254,0)</f>
        <v>0</v>
      </c>
      <c r="BF254" s="209">
        <f>IF(N254="snížená",J254,0)</f>
        <v>0</v>
      </c>
      <c r="BG254" s="209">
        <f>IF(N254="zákl. přenesená",J254,0)</f>
        <v>0</v>
      </c>
      <c r="BH254" s="209">
        <f>IF(N254="sníž. přenesená",J254,0)</f>
        <v>0</v>
      </c>
      <c r="BI254" s="209">
        <f>IF(N254="nulová",J254,0)</f>
        <v>0</v>
      </c>
      <c r="BJ254" s="16" t="s">
        <v>80</v>
      </c>
      <c r="BK254" s="209">
        <f>ROUND(I254*H254,2)</f>
        <v>0</v>
      </c>
      <c r="BL254" s="16" t="s">
        <v>177</v>
      </c>
      <c r="BM254" s="208" t="s">
        <v>413</v>
      </c>
    </row>
    <row r="255" spans="2:65" s="12" customFormat="1">
      <c r="B255" s="210"/>
      <c r="C255" s="211"/>
      <c r="D255" s="212" t="s">
        <v>179</v>
      </c>
      <c r="E255" s="213" t="s">
        <v>1</v>
      </c>
      <c r="F255" s="214" t="s">
        <v>414</v>
      </c>
      <c r="G255" s="211"/>
      <c r="H255" s="215">
        <v>2021.2719999999999</v>
      </c>
      <c r="I255" s="216"/>
      <c r="J255" s="211"/>
      <c r="K255" s="211"/>
      <c r="L255" s="217"/>
      <c r="M255" s="218"/>
      <c r="N255" s="219"/>
      <c r="O255" s="219"/>
      <c r="P255" s="219"/>
      <c r="Q255" s="219"/>
      <c r="R255" s="219"/>
      <c r="S255" s="219"/>
      <c r="T255" s="220"/>
      <c r="AT255" s="221" t="s">
        <v>179</v>
      </c>
      <c r="AU255" s="221" t="s">
        <v>82</v>
      </c>
      <c r="AV255" s="12" t="s">
        <v>82</v>
      </c>
      <c r="AW255" s="12" t="s">
        <v>30</v>
      </c>
      <c r="AX255" s="12" t="s">
        <v>80</v>
      </c>
      <c r="AY255" s="221" t="s">
        <v>170</v>
      </c>
    </row>
    <row r="256" spans="2:65" s="1" customFormat="1" ht="23.1" customHeight="1">
      <c r="B256" s="33"/>
      <c r="C256" s="243" t="s">
        <v>415</v>
      </c>
      <c r="D256" s="243" t="s">
        <v>291</v>
      </c>
      <c r="E256" s="244" t="s">
        <v>416</v>
      </c>
      <c r="F256" s="245" t="s">
        <v>417</v>
      </c>
      <c r="G256" s="246" t="s">
        <v>175</v>
      </c>
      <c r="H256" s="247">
        <v>505.31799999999998</v>
      </c>
      <c r="I256" s="248"/>
      <c r="J256" s="249">
        <f>ROUND(I256*H256,2)</f>
        <v>0</v>
      </c>
      <c r="K256" s="245" t="s">
        <v>176</v>
      </c>
      <c r="L256" s="250"/>
      <c r="M256" s="251" t="s">
        <v>1</v>
      </c>
      <c r="N256" s="252" t="s">
        <v>38</v>
      </c>
      <c r="O256" s="65"/>
      <c r="P256" s="206">
        <f>O256*H256</f>
        <v>0</v>
      </c>
      <c r="Q256" s="206">
        <v>0.12</v>
      </c>
      <c r="R256" s="206">
        <f>Q256*H256</f>
        <v>60.638159999999999</v>
      </c>
      <c r="S256" s="206">
        <v>0</v>
      </c>
      <c r="T256" s="207">
        <f>S256*H256</f>
        <v>0</v>
      </c>
      <c r="AR256" s="208" t="s">
        <v>208</v>
      </c>
      <c r="AT256" s="208" t="s">
        <v>291</v>
      </c>
      <c r="AU256" s="208" t="s">
        <v>82</v>
      </c>
      <c r="AY256" s="16" t="s">
        <v>170</v>
      </c>
      <c r="BE256" s="209">
        <f>IF(N256="základní",J256,0)</f>
        <v>0</v>
      </c>
      <c r="BF256" s="209">
        <f>IF(N256="snížená",J256,0)</f>
        <v>0</v>
      </c>
      <c r="BG256" s="209">
        <f>IF(N256="zákl. přenesená",J256,0)</f>
        <v>0</v>
      </c>
      <c r="BH256" s="209">
        <f>IF(N256="sníž. přenesená",J256,0)</f>
        <v>0</v>
      </c>
      <c r="BI256" s="209">
        <f>IF(N256="nulová",J256,0)</f>
        <v>0</v>
      </c>
      <c r="BJ256" s="16" t="s">
        <v>80</v>
      </c>
      <c r="BK256" s="209">
        <f>ROUND(I256*H256,2)</f>
        <v>0</v>
      </c>
      <c r="BL256" s="16" t="s">
        <v>177</v>
      </c>
      <c r="BM256" s="208" t="s">
        <v>418</v>
      </c>
    </row>
    <row r="257" spans="2:65" s="12" customFormat="1">
      <c r="B257" s="210"/>
      <c r="C257" s="211"/>
      <c r="D257" s="212" t="s">
        <v>179</v>
      </c>
      <c r="E257" s="213" t="s">
        <v>1</v>
      </c>
      <c r="F257" s="214" t="s">
        <v>419</v>
      </c>
      <c r="G257" s="211"/>
      <c r="H257" s="215">
        <v>505.31799999999998</v>
      </c>
      <c r="I257" s="216"/>
      <c r="J257" s="211"/>
      <c r="K257" s="211"/>
      <c r="L257" s="217"/>
      <c r="M257" s="218"/>
      <c r="N257" s="219"/>
      <c r="O257" s="219"/>
      <c r="P257" s="219"/>
      <c r="Q257" s="219"/>
      <c r="R257" s="219"/>
      <c r="S257" s="219"/>
      <c r="T257" s="220"/>
      <c r="AT257" s="221" t="s">
        <v>179</v>
      </c>
      <c r="AU257" s="221" t="s">
        <v>82</v>
      </c>
      <c r="AV257" s="12" t="s">
        <v>82</v>
      </c>
      <c r="AW257" s="12" t="s">
        <v>30</v>
      </c>
      <c r="AX257" s="12" t="s">
        <v>80</v>
      </c>
      <c r="AY257" s="221" t="s">
        <v>170</v>
      </c>
    </row>
    <row r="258" spans="2:65" s="11" customFormat="1" ht="22.75" customHeight="1">
      <c r="B258" s="181"/>
      <c r="C258" s="182"/>
      <c r="D258" s="183" t="s">
        <v>72</v>
      </c>
      <c r="E258" s="195" t="s">
        <v>420</v>
      </c>
      <c r="F258" s="195" t="s">
        <v>421</v>
      </c>
      <c r="G258" s="182"/>
      <c r="H258" s="182"/>
      <c r="I258" s="185"/>
      <c r="J258" s="196">
        <f>BK258</f>
        <v>0</v>
      </c>
      <c r="K258" s="182"/>
      <c r="L258" s="187"/>
      <c r="M258" s="188"/>
      <c r="N258" s="189"/>
      <c r="O258" s="189"/>
      <c r="P258" s="190">
        <f>SUM(P259:P271)</f>
        <v>0</v>
      </c>
      <c r="Q258" s="189"/>
      <c r="R258" s="190">
        <f>SUM(R259:R271)</f>
        <v>108.63442999999999</v>
      </c>
      <c r="S258" s="189"/>
      <c r="T258" s="191">
        <f>SUM(T259:T271)</f>
        <v>0</v>
      </c>
      <c r="AR258" s="192" t="s">
        <v>80</v>
      </c>
      <c r="AT258" s="193" t="s">
        <v>72</v>
      </c>
      <c r="AU258" s="193" t="s">
        <v>80</v>
      </c>
      <c r="AY258" s="192" t="s">
        <v>170</v>
      </c>
      <c r="BK258" s="194">
        <f>SUM(BK259:BK271)</f>
        <v>0</v>
      </c>
    </row>
    <row r="259" spans="2:65" s="1" customFormat="1" ht="16.3" customHeight="1">
      <c r="B259" s="33"/>
      <c r="C259" s="197" t="s">
        <v>422</v>
      </c>
      <c r="D259" s="197" t="s">
        <v>172</v>
      </c>
      <c r="E259" s="198" t="s">
        <v>324</v>
      </c>
      <c r="F259" s="199" t="s">
        <v>325</v>
      </c>
      <c r="G259" s="200" t="s">
        <v>175</v>
      </c>
      <c r="H259" s="201">
        <v>465.6</v>
      </c>
      <c r="I259" s="202"/>
      <c r="J259" s="203">
        <f>ROUND(I259*H259,2)</f>
        <v>0</v>
      </c>
      <c r="K259" s="199" t="s">
        <v>176</v>
      </c>
      <c r="L259" s="37"/>
      <c r="M259" s="204" t="s">
        <v>1</v>
      </c>
      <c r="N259" s="205" t="s">
        <v>38</v>
      </c>
      <c r="O259" s="65"/>
      <c r="P259" s="206">
        <f>O259*H259</f>
        <v>0</v>
      </c>
      <c r="Q259" s="206">
        <v>0</v>
      </c>
      <c r="R259" s="206">
        <f>Q259*H259</f>
        <v>0</v>
      </c>
      <c r="S259" s="206">
        <v>0</v>
      </c>
      <c r="T259" s="207">
        <f>S259*H259</f>
        <v>0</v>
      </c>
      <c r="AR259" s="208" t="s">
        <v>177</v>
      </c>
      <c r="AT259" s="208" t="s">
        <v>172</v>
      </c>
      <c r="AU259" s="208" t="s">
        <v>82</v>
      </c>
      <c r="AY259" s="16" t="s">
        <v>170</v>
      </c>
      <c r="BE259" s="209">
        <f>IF(N259="základní",J259,0)</f>
        <v>0</v>
      </c>
      <c r="BF259" s="209">
        <f>IF(N259="snížená",J259,0)</f>
        <v>0</v>
      </c>
      <c r="BG259" s="209">
        <f>IF(N259="zákl. přenesená",J259,0)</f>
        <v>0</v>
      </c>
      <c r="BH259" s="209">
        <f>IF(N259="sníž. přenesená",J259,0)</f>
        <v>0</v>
      </c>
      <c r="BI259" s="209">
        <f>IF(N259="nulová",J259,0)</f>
        <v>0</v>
      </c>
      <c r="BJ259" s="16" t="s">
        <v>80</v>
      </c>
      <c r="BK259" s="209">
        <f>ROUND(I259*H259,2)</f>
        <v>0</v>
      </c>
      <c r="BL259" s="16" t="s">
        <v>177</v>
      </c>
      <c r="BM259" s="208" t="s">
        <v>423</v>
      </c>
    </row>
    <row r="260" spans="2:65" s="12" customFormat="1">
      <c r="B260" s="210"/>
      <c r="C260" s="211"/>
      <c r="D260" s="212" t="s">
        <v>179</v>
      </c>
      <c r="E260" s="213" t="s">
        <v>1</v>
      </c>
      <c r="F260" s="214" t="s">
        <v>424</v>
      </c>
      <c r="G260" s="211"/>
      <c r="H260" s="215">
        <v>465.6</v>
      </c>
      <c r="I260" s="216"/>
      <c r="J260" s="211"/>
      <c r="K260" s="211"/>
      <c r="L260" s="217"/>
      <c r="M260" s="218"/>
      <c r="N260" s="219"/>
      <c r="O260" s="219"/>
      <c r="P260" s="219"/>
      <c r="Q260" s="219"/>
      <c r="R260" s="219"/>
      <c r="S260" s="219"/>
      <c r="T260" s="220"/>
      <c r="AT260" s="221" t="s">
        <v>179</v>
      </c>
      <c r="AU260" s="221" t="s">
        <v>82</v>
      </c>
      <c r="AV260" s="12" t="s">
        <v>82</v>
      </c>
      <c r="AW260" s="12" t="s">
        <v>30</v>
      </c>
      <c r="AX260" s="12" t="s">
        <v>80</v>
      </c>
      <c r="AY260" s="221" t="s">
        <v>170</v>
      </c>
    </row>
    <row r="261" spans="2:65" s="1" customFormat="1" ht="23.1" customHeight="1">
      <c r="B261" s="33"/>
      <c r="C261" s="197" t="s">
        <v>425</v>
      </c>
      <c r="D261" s="197" t="s">
        <v>172</v>
      </c>
      <c r="E261" s="198" t="s">
        <v>426</v>
      </c>
      <c r="F261" s="199" t="s">
        <v>427</v>
      </c>
      <c r="G261" s="200" t="s">
        <v>175</v>
      </c>
      <c r="H261" s="201">
        <v>388</v>
      </c>
      <c r="I261" s="202"/>
      <c r="J261" s="203">
        <f>ROUND(I261*H261,2)</f>
        <v>0</v>
      </c>
      <c r="K261" s="199" t="s">
        <v>176</v>
      </c>
      <c r="L261" s="37"/>
      <c r="M261" s="204" t="s">
        <v>1</v>
      </c>
      <c r="N261" s="205" t="s">
        <v>38</v>
      </c>
      <c r="O261" s="65"/>
      <c r="P261" s="206">
        <f>O261*H261</f>
        <v>0</v>
      </c>
      <c r="Q261" s="206">
        <v>0</v>
      </c>
      <c r="R261" s="206">
        <f>Q261*H261</f>
        <v>0</v>
      </c>
      <c r="S261" s="206">
        <v>0</v>
      </c>
      <c r="T261" s="207">
        <f>S261*H261</f>
        <v>0</v>
      </c>
      <c r="AR261" s="208" t="s">
        <v>177</v>
      </c>
      <c r="AT261" s="208" t="s">
        <v>172</v>
      </c>
      <c r="AU261" s="208" t="s">
        <v>82</v>
      </c>
      <c r="AY261" s="16" t="s">
        <v>170</v>
      </c>
      <c r="BE261" s="209">
        <f>IF(N261="základní",J261,0)</f>
        <v>0</v>
      </c>
      <c r="BF261" s="209">
        <f>IF(N261="snížená",J261,0)</f>
        <v>0</v>
      </c>
      <c r="BG261" s="209">
        <f>IF(N261="zákl. přenesená",J261,0)</f>
        <v>0</v>
      </c>
      <c r="BH261" s="209">
        <f>IF(N261="sníž. přenesená",J261,0)</f>
        <v>0</v>
      </c>
      <c r="BI261" s="209">
        <f>IF(N261="nulová",J261,0)</f>
        <v>0</v>
      </c>
      <c r="BJ261" s="16" t="s">
        <v>80</v>
      </c>
      <c r="BK261" s="209">
        <f>ROUND(I261*H261,2)</f>
        <v>0</v>
      </c>
      <c r="BL261" s="16" t="s">
        <v>177</v>
      </c>
      <c r="BM261" s="208" t="s">
        <v>428</v>
      </c>
    </row>
    <row r="262" spans="2:65" s="1" customFormat="1" ht="23.1" customHeight="1">
      <c r="B262" s="33"/>
      <c r="C262" s="197" t="s">
        <v>429</v>
      </c>
      <c r="D262" s="197" t="s">
        <v>172</v>
      </c>
      <c r="E262" s="198" t="s">
        <v>430</v>
      </c>
      <c r="F262" s="199" t="s">
        <v>431</v>
      </c>
      <c r="G262" s="200" t="s">
        <v>175</v>
      </c>
      <c r="H262" s="201">
        <v>388</v>
      </c>
      <c r="I262" s="202"/>
      <c r="J262" s="203">
        <f>ROUND(I262*H262,2)</f>
        <v>0</v>
      </c>
      <c r="K262" s="199" t="s">
        <v>176</v>
      </c>
      <c r="L262" s="37"/>
      <c r="M262" s="204" t="s">
        <v>1</v>
      </c>
      <c r="N262" s="205" t="s">
        <v>38</v>
      </c>
      <c r="O262" s="65"/>
      <c r="P262" s="206">
        <f>O262*H262</f>
        <v>0</v>
      </c>
      <c r="Q262" s="206">
        <v>0.10362</v>
      </c>
      <c r="R262" s="206">
        <f>Q262*H262</f>
        <v>40.204560000000001</v>
      </c>
      <c r="S262" s="206">
        <v>0</v>
      </c>
      <c r="T262" s="207">
        <f>S262*H262</f>
        <v>0</v>
      </c>
      <c r="AR262" s="208" t="s">
        <v>177</v>
      </c>
      <c r="AT262" s="208" t="s">
        <v>172</v>
      </c>
      <c r="AU262" s="208" t="s">
        <v>82</v>
      </c>
      <c r="AY262" s="16" t="s">
        <v>170</v>
      </c>
      <c r="BE262" s="209">
        <f>IF(N262="základní",J262,0)</f>
        <v>0</v>
      </c>
      <c r="BF262" s="209">
        <f>IF(N262="snížená",J262,0)</f>
        <v>0</v>
      </c>
      <c r="BG262" s="209">
        <f>IF(N262="zákl. přenesená",J262,0)</f>
        <v>0</v>
      </c>
      <c r="BH262" s="209">
        <f>IF(N262="sníž. přenesená",J262,0)</f>
        <v>0</v>
      </c>
      <c r="BI262" s="209">
        <f>IF(N262="nulová",J262,0)</f>
        <v>0</v>
      </c>
      <c r="BJ262" s="16" t="s">
        <v>80</v>
      </c>
      <c r="BK262" s="209">
        <f>ROUND(I262*H262,2)</f>
        <v>0</v>
      </c>
      <c r="BL262" s="16" t="s">
        <v>177</v>
      </c>
      <c r="BM262" s="208" t="s">
        <v>432</v>
      </c>
    </row>
    <row r="263" spans="2:65" s="13" customFormat="1">
      <c r="B263" s="222"/>
      <c r="C263" s="223"/>
      <c r="D263" s="212" t="s">
        <v>179</v>
      </c>
      <c r="E263" s="224" t="s">
        <v>1</v>
      </c>
      <c r="F263" s="225" t="s">
        <v>433</v>
      </c>
      <c r="G263" s="223"/>
      <c r="H263" s="224" t="s">
        <v>1</v>
      </c>
      <c r="I263" s="226"/>
      <c r="J263" s="223"/>
      <c r="K263" s="223"/>
      <c r="L263" s="227"/>
      <c r="M263" s="228"/>
      <c r="N263" s="229"/>
      <c r="O263" s="229"/>
      <c r="P263" s="229"/>
      <c r="Q263" s="229"/>
      <c r="R263" s="229"/>
      <c r="S263" s="229"/>
      <c r="T263" s="230"/>
      <c r="AT263" s="231" t="s">
        <v>179</v>
      </c>
      <c r="AU263" s="231" t="s">
        <v>82</v>
      </c>
      <c r="AV263" s="13" t="s">
        <v>80</v>
      </c>
      <c r="AW263" s="13" t="s">
        <v>30</v>
      </c>
      <c r="AX263" s="13" t="s">
        <v>73</v>
      </c>
      <c r="AY263" s="231" t="s">
        <v>170</v>
      </c>
    </row>
    <row r="264" spans="2:65" s="12" customFormat="1">
      <c r="B264" s="210"/>
      <c r="C264" s="211"/>
      <c r="D264" s="212" t="s">
        <v>179</v>
      </c>
      <c r="E264" s="213" t="s">
        <v>1</v>
      </c>
      <c r="F264" s="214" t="s">
        <v>8</v>
      </c>
      <c r="G264" s="211"/>
      <c r="H264" s="215">
        <v>15</v>
      </c>
      <c r="I264" s="216"/>
      <c r="J264" s="211"/>
      <c r="K264" s="211"/>
      <c r="L264" s="217"/>
      <c r="M264" s="218"/>
      <c r="N264" s="219"/>
      <c r="O264" s="219"/>
      <c r="P264" s="219"/>
      <c r="Q264" s="219"/>
      <c r="R264" s="219"/>
      <c r="S264" s="219"/>
      <c r="T264" s="220"/>
      <c r="AT264" s="221" t="s">
        <v>179</v>
      </c>
      <c r="AU264" s="221" t="s">
        <v>82</v>
      </c>
      <c r="AV264" s="12" t="s">
        <v>82</v>
      </c>
      <c r="AW264" s="12" t="s">
        <v>30</v>
      </c>
      <c r="AX264" s="12" t="s">
        <v>73</v>
      </c>
      <c r="AY264" s="221" t="s">
        <v>170</v>
      </c>
    </row>
    <row r="265" spans="2:65" s="12" customFormat="1">
      <c r="B265" s="210"/>
      <c r="C265" s="211"/>
      <c r="D265" s="212" t="s">
        <v>179</v>
      </c>
      <c r="E265" s="213" t="s">
        <v>117</v>
      </c>
      <c r="F265" s="214" t="s">
        <v>434</v>
      </c>
      <c r="G265" s="211"/>
      <c r="H265" s="215">
        <v>373</v>
      </c>
      <c r="I265" s="216"/>
      <c r="J265" s="211"/>
      <c r="K265" s="211"/>
      <c r="L265" s="217"/>
      <c r="M265" s="218"/>
      <c r="N265" s="219"/>
      <c r="O265" s="219"/>
      <c r="P265" s="219"/>
      <c r="Q265" s="219"/>
      <c r="R265" s="219"/>
      <c r="S265" s="219"/>
      <c r="T265" s="220"/>
      <c r="AT265" s="221" t="s">
        <v>179</v>
      </c>
      <c r="AU265" s="221" t="s">
        <v>82</v>
      </c>
      <c r="AV265" s="12" t="s">
        <v>82</v>
      </c>
      <c r="AW265" s="12" t="s">
        <v>30</v>
      </c>
      <c r="AX265" s="12" t="s">
        <v>73</v>
      </c>
      <c r="AY265" s="221" t="s">
        <v>170</v>
      </c>
    </row>
    <row r="266" spans="2:65" s="14" customFormat="1">
      <c r="B266" s="232"/>
      <c r="C266" s="233"/>
      <c r="D266" s="212" t="s">
        <v>179</v>
      </c>
      <c r="E266" s="234" t="s">
        <v>1</v>
      </c>
      <c r="F266" s="235" t="s">
        <v>225</v>
      </c>
      <c r="G266" s="233"/>
      <c r="H266" s="236">
        <v>388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AT266" s="242" t="s">
        <v>179</v>
      </c>
      <c r="AU266" s="242" t="s">
        <v>82</v>
      </c>
      <c r="AV266" s="14" t="s">
        <v>177</v>
      </c>
      <c r="AW266" s="14" t="s">
        <v>30</v>
      </c>
      <c r="AX266" s="14" t="s">
        <v>80</v>
      </c>
      <c r="AY266" s="242" t="s">
        <v>170</v>
      </c>
    </row>
    <row r="267" spans="2:65" s="1" customFormat="1" ht="16.3" customHeight="1">
      <c r="B267" s="33"/>
      <c r="C267" s="243" t="s">
        <v>435</v>
      </c>
      <c r="D267" s="243" t="s">
        <v>291</v>
      </c>
      <c r="E267" s="244" t="s">
        <v>436</v>
      </c>
      <c r="F267" s="245" t="s">
        <v>437</v>
      </c>
      <c r="G267" s="246" t="s">
        <v>175</v>
      </c>
      <c r="H267" s="247">
        <v>307.35199999999998</v>
      </c>
      <c r="I267" s="248"/>
      <c r="J267" s="249">
        <f>ROUND(I267*H267,2)</f>
        <v>0</v>
      </c>
      <c r="K267" s="245" t="s">
        <v>176</v>
      </c>
      <c r="L267" s="250"/>
      <c r="M267" s="251" t="s">
        <v>1</v>
      </c>
      <c r="N267" s="252" t="s">
        <v>38</v>
      </c>
      <c r="O267" s="65"/>
      <c r="P267" s="206">
        <f>O267*H267</f>
        <v>0</v>
      </c>
      <c r="Q267" s="206">
        <v>0.17599999999999999</v>
      </c>
      <c r="R267" s="206">
        <f>Q267*H267</f>
        <v>54.093951999999994</v>
      </c>
      <c r="S267" s="206">
        <v>0</v>
      </c>
      <c r="T267" s="207">
        <f>S267*H267</f>
        <v>0</v>
      </c>
      <c r="AR267" s="208" t="s">
        <v>208</v>
      </c>
      <c r="AT267" s="208" t="s">
        <v>291</v>
      </c>
      <c r="AU267" s="208" t="s">
        <v>82</v>
      </c>
      <c r="AY267" s="16" t="s">
        <v>170</v>
      </c>
      <c r="BE267" s="209">
        <f>IF(N267="základní",J267,0)</f>
        <v>0</v>
      </c>
      <c r="BF267" s="209">
        <f>IF(N267="snížená",J267,0)</f>
        <v>0</v>
      </c>
      <c r="BG267" s="209">
        <f>IF(N267="zákl. přenesená",J267,0)</f>
        <v>0</v>
      </c>
      <c r="BH267" s="209">
        <f>IF(N267="sníž. přenesená",J267,0)</f>
        <v>0</v>
      </c>
      <c r="BI267" s="209">
        <f>IF(N267="nulová",J267,0)</f>
        <v>0</v>
      </c>
      <c r="BJ267" s="16" t="s">
        <v>80</v>
      </c>
      <c r="BK267" s="209">
        <f>ROUND(I267*H267,2)</f>
        <v>0</v>
      </c>
      <c r="BL267" s="16" t="s">
        <v>177</v>
      </c>
      <c r="BM267" s="208" t="s">
        <v>438</v>
      </c>
    </row>
    <row r="268" spans="2:65" s="12" customFormat="1">
      <c r="B268" s="210"/>
      <c r="C268" s="211"/>
      <c r="D268" s="212" t="s">
        <v>179</v>
      </c>
      <c r="E268" s="213" t="s">
        <v>1</v>
      </c>
      <c r="F268" s="214" t="s">
        <v>439</v>
      </c>
      <c r="G268" s="211"/>
      <c r="H268" s="215">
        <v>307.35199999999998</v>
      </c>
      <c r="I268" s="216"/>
      <c r="J268" s="211"/>
      <c r="K268" s="211"/>
      <c r="L268" s="217"/>
      <c r="M268" s="218"/>
      <c r="N268" s="219"/>
      <c r="O268" s="219"/>
      <c r="P268" s="219"/>
      <c r="Q268" s="219"/>
      <c r="R268" s="219"/>
      <c r="S268" s="219"/>
      <c r="T268" s="220"/>
      <c r="AT268" s="221" t="s">
        <v>179</v>
      </c>
      <c r="AU268" s="221" t="s">
        <v>82</v>
      </c>
      <c r="AV268" s="12" t="s">
        <v>82</v>
      </c>
      <c r="AW268" s="12" t="s">
        <v>30</v>
      </c>
      <c r="AX268" s="12" t="s">
        <v>80</v>
      </c>
      <c r="AY268" s="221" t="s">
        <v>170</v>
      </c>
    </row>
    <row r="269" spans="2:65" s="1" customFormat="1" ht="23.1" customHeight="1">
      <c r="B269" s="33"/>
      <c r="C269" s="243" t="s">
        <v>440</v>
      </c>
      <c r="D269" s="243" t="s">
        <v>291</v>
      </c>
      <c r="E269" s="244" t="s">
        <v>441</v>
      </c>
      <c r="F269" s="245" t="s">
        <v>442</v>
      </c>
      <c r="G269" s="246" t="s">
        <v>175</v>
      </c>
      <c r="H269" s="247">
        <v>76.837999999999994</v>
      </c>
      <c r="I269" s="248"/>
      <c r="J269" s="249">
        <f>ROUND(I269*H269,2)</f>
        <v>0</v>
      </c>
      <c r="K269" s="245" t="s">
        <v>1</v>
      </c>
      <c r="L269" s="250"/>
      <c r="M269" s="251" t="s">
        <v>1</v>
      </c>
      <c r="N269" s="252" t="s">
        <v>38</v>
      </c>
      <c r="O269" s="65"/>
      <c r="P269" s="206">
        <f>O269*H269</f>
        <v>0</v>
      </c>
      <c r="Q269" s="206">
        <v>0.161</v>
      </c>
      <c r="R269" s="206">
        <f>Q269*H269</f>
        <v>12.370918</v>
      </c>
      <c r="S269" s="206">
        <v>0</v>
      </c>
      <c r="T269" s="207">
        <f>S269*H269</f>
        <v>0</v>
      </c>
      <c r="AR269" s="208" t="s">
        <v>208</v>
      </c>
      <c r="AT269" s="208" t="s">
        <v>291</v>
      </c>
      <c r="AU269" s="208" t="s">
        <v>82</v>
      </c>
      <c r="AY269" s="16" t="s">
        <v>170</v>
      </c>
      <c r="BE269" s="209">
        <f>IF(N269="základní",J269,0)</f>
        <v>0</v>
      </c>
      <c r="BF269" s="209">
        <f>IF(N269="snížená",J269,0)</f>
        <v>0</v>
      </c>
      <c r="BG269" s="209">
        <f>IF(N269="zákl. přenesená",J269,0)</f>
        <v>0</v>
      </c>
      <c r="BH269" s="209">
        <f>IF(N269="sníž. přenesená",J269,0)</f>
        <v>0</v>
      </c>
      <c r="BI269" s="209">
        <f>IF(N269="nulová",J269,0)</f>
        <v>0</v>
      </c>
      <c r="BJ269" s="16" t="s">
        <v>80</v>
      </c>
      <c r="BK269" s="209">
        <f>ROUND(I269*H269,2)</f>
        <v>0</v>
      </c>
      <c r="BL269" s="16" t="s">
        <v>177</v>
      </c>
      <c r="BM269" s="208" t="s">
        <v>443</v>
      </c>
    </row>
    <row r="270" spans="2:65" s="12" customFormat="1">
      <c r="B270" s="210"/>
      <c r="C270" s="211"/>
      <c r="D270" s="212" t="s">
        <v>179</v>
      </c>
      <c r="E270" s="213" t="s">
        <v>1</v>
      </c>
      <c r="F270" s="214" t="s">
        <v>444</v>
      </c>
      <c r="G270" s="211"/>
      <c r="H270" s="215">
        <v>76.837999999999994</v>
      </c>
      <c r="I270" s="216"/>
      <c r="J270" s="211"/>
      <c r="K270" s="211"/>
      <c r="L270" s="217"/>
      <c r="M270" s="218"/>
      <c r="N270" s="219"/>
      <c r="O270" s="219"/>
      <c r="P270" s="219"/>
      <c r="Q270" s="219"/>
      <c r="R270" s="219"/>
      <c r="S270" s="219"/>
      <c r="T270" s="220"/>
      <c r="AT270" s="221" t="s">
        <v>179</v>
      </c>
      <c r="AU270" s="221" t="s">
        <v>82</v>
      </c>
      <c r="AV270" s="12" t="s">
        <v>82</v>
      </c>
      <c r="AW270" s="12" t="s">
        <v>30</v>
      </c>
      <c r="AX270" s="12" t="s">
        <v>80</v>
      </c>
      <c r="AY270" s="221" t="s">
        <v>170</v>
      </c>
    </row>
    <row r="271" spans="2:65" s="1" customFormat="1" ht="23.1" customHeight="1">
      <c r="B271" s="33"/>
      <c r="C271" s="243" t="s">
        <v>445</v>
      </c>
      <c r="D271" s="243" t="s">
        <v>291</v>
      </c>
      <c r="E271" s="244" t="s">
        <v>446</v>
      </c>
      <c r="F271" s="245" t="s">
        <v>447</v>
      </c>
      <c r="G271" s="246" t="s">
        <v>175</v>
      </c>
      <c r="H271" s="247">
        <v>15</v>
      </c>
      <c r="I271" s="248"/>
      <c r="J271" s="249">
        <f>ROUND(I271*H271,2)</f>
        <v>0</v>
      </c>
      <c r="K271" s="245" t="s">
        <v>1</v>
      </c>
      <c r="L271" s="250"/>
      <c r="M271" s="251" t="s">
        <v>1</v>
      </c>
      <c r="N271" s="252" t="s">
        <v>38</v>
      </c>
      <c r="O271" s="65"/>
      <c r="P271" s="206">
        <f>O271*H271</f>
        <v>0</v>
      </c>
      <c r="Q271" s="206">
        <v>0.13100000000000001</v>
      </c>
      <c r="R271" s="206">
        <f>Q271*H271</f>
        <v>1.9650000000000001</v>
      </c>
      <c r="S271" s="206">
        <v>0</v>
      </c>
      <c r="T271" s="207">
        <f>S271*H271</f>
        <v>0</v>
      </c>
      <c r="AR271" s="208" t="s">
        <v>208</v>
      </c>
      <c r="AT271" s="208" t="s">
        <v>291</v>
      </c>
      <c r="AU271" s="208" t="s">
        <v>82</v>
      </c>
      <c r="AY271" s="16" t="s">
        <v>170</v>
      </c>
      <c r="BE271" s="209">
        <f>IF(N271="základní",J271,0)</f>
        <v>0</v>
      </c>
      <c r="BF271" s="209">
        <f>IF(N271="snížená",J271,0)</f>
        <v>0</v>
      </c>
      <c r="BG271" s="209">
        <f>IF(N271="zákl. přenesená",J271,0)</f>
        <v>0</v>
      </c>
      <c r="BH271" s="209">
        <f>IF(N271="sníž. přenesená",J271,0)</f>
        <v>0</v>
      </c>
      <c r="BI271" s="209">
        <f>IF(N271="nulová",J271,0)</f>
        <v>0</v>
      </c>
      <c r="BJ271" s="16" t="s">
        <v>80</v>
      </c>
      <c r="BK271" s="209">
        <f>ROUND(I271*H271,2)</f>
        <v>0</v>
      </c>
      <c r="BL271" s="16" t="s">
        <v>177</v>
      </c>
      <c r="BM271" s="208" t="s">
        <v>448</v>
      </c>
    </row>
    <row r="272" spans="2:65" s="11" customFormat="1" ht="22.75" customHeight="1">
      <c r="B272" s="181"/>
      <c r="C272" s="182"/>
      <c r="D272" s="183" t="s">
        <v>72</v>
      </c>
      <c r="E272" s="195" t="s">
        <v>449</v>
      </c>
      <c r="F272" s="195" t="s">
        <v>450</v>
      </c>
      <c r="G272" s="182"/>
      <c r="H272" s="182"/>
      <c r="I272" s="185"/>
      <c r="J272" s="196">
        <f>BK272</f>
        <v>0</v>
      </c>
      <c r="K272" s="182"/>
      <c r="L272" s="187"/>
      <c r="M272" s="188"/>
      <c r="N272" s="189"/>
      <c r="O272" s="189"/>
      <c r="P272" s="190">
        <f>SUM(P273:P286)</f>
        <v>0</v>
      </c>
      <c r="Q272" s="189"/>
      <c r="R272" s="190">
        <f>SUM(R273:R286)</f>
        <v>141.59530000000001</v>
      </c>
      <c r="S272" s="189"/>
      <c r="T272" s="191">
        <f>SUM(T273:T286)</f>
        <v>0</v>
      </c>
      <c r="AR272" s="192" t="s">
        <v>80</v>
      </c>
      <c r="AT272" s="193" t="s">
        <v>72</v>
      </c>
      <c r="AU272" s="193" t="s">
        <v>80</v>
      </c>
      <c r="AY272" s="192" t="s">
        <v>170</v>
      </c>
      <c r="BK272" s="194">
        <f>SUM(BK273:BK286)</f>
        <v>0</v>
      </c>
    </row>
    <row r="273" spans="2:65" s="1" customFormat="1" ht="23.1" customHeight="1">
      <c r="B273" s="33"/>
      <c r="C273" s="197" t="s">
        <v>451</v>
      </c>
      <c r="D273" s="197" t="s">
        <v>172</v>
      </c>
      <c r="E273" s="198" t="s">
        <v>452</v>
      </c>
      <c r="F273" s="199" t="s">
        <v>453</v>
      </c>
      <c r="G273" s="200" t="s">
        <v>175</v>
      </c>
      <c r="H273" s="201">
        <v>37</v>
      </c>
      <c r="I273" s="202"/>
      <c r="J273" s="203">
        <f>ROUND(I273*H273,2)</f>
        <v>0</v>
      </c>
      <c r="K273" s="199" t="s">
        <v>176</v>
      </c>
      <c r="L273" s="37"/>
      <c r="M273" s="204" t="s">
        <v>1</v>
      </c>
      <c r="N273" s="205" t="s">
        <v>38</v>
      </c>
      <c r="O273" s="65"/>
      <c r="P273" s="206">
        <f>O273*H273</f>
        <v>0</v>
      </c>
      <c r="Q273" s="206">
        <v>0.10362</v>
      </c>
      <c r="R273" s="206">
        <f>Q273*H273</f>
        <v>3.8339400000000001</v>
      </c>
      <c r="S273" s="206">
        <v>0</v>
      </c>
      <c r="T273" s="207">
        <f>S273*H273</f>
        <v>0</v>
      </c>
      <c r="AR273" s="208" t="s">
        <v>177</v>
      </c>
      <c r="AT273" s="208" t="s">
        <v>172</v>
      </c>
      <c r="AU273" s="208" t="s">
        <v>82</v>
      </c>
      <c r="AY273" s="16" t="s">
        <v>170</v>
      </c>
      <c r="BE273" s="209">
        <f>IF(N273="základní",J273,0)</f>
        <v>0</v>
      </c>
      <c r="BF273" s="209">
        <f>IF(N273="snížená",J273,0)</f>
        <v>0</v>
      </c>
      <c r="BG273" s="209">
        <f>IF(N273="zákl. přenesená",J273,0)</f>
        <v>0</v>
      </c>
      <c r="BH273" s="209">
        <f>IF(N273="sníž. přenesená",J273,0)</f>
        <v>0</v>
      </c>
      <c r="BI273" s="209">
        <f>IF(N273="nulová",J273,0)</f>
        <v>0</v>
      </c>
      <c r="BJ273" s="16" t="s">
        <v>80</v>
      </c>
      <c r="BK273" s="209">
        <f>ROUND(I273*H273,2)</f>
        <v>0</v>
      </c>
      <c r="BL273" s="16" t="s">
        <v>177</v>
      </c>
      <c r="BM273" s="208" t="s">
        <v>454</v>
      </c>
    </row>
    <row r="274" spans="2:65" s="12" customFormat="1">
      <c r="B274" s="210"/>
      <c r="C274" s="211"/>
      <c r="D274" s="212" t="s">
        <v>179</v>
      </c>
      <c r="E274" s="213" t="s">
        <v>1</v>
      </c>
      <c r="F274" s="214" t="s">
        <v>455</v>
      </c>
      <c r="G274" s="211"/>
      <c r="H274" s="215">
        <v>37</v>
      </c>
      <c r="I274" s="216"/>
      <c r="J274" s="211"/>
      <c r="K274" s="211"/>
      <c r="L274" s="217"/>
      <c r="M274" s="218"/>
      <c r="N274" s="219"/>
      <c r="O274" s="219"/>
      <c r="P274" s="219"/>
      <c r="Q274" s="219"/>
      <c r="R274" s="219"/>
      <c r="S274" s="219"/>
      <c r="T274" s="220"/>
      <c r="AT274" s="221" t="s">
        <v>179</v>
      </c>
      <c r="AU274" s="221" t="s">
        <v>82</v>
      </c>
      <c r="AV274" s="12" t="s">
        <v>82</v>
      </c>
      <c r="AW274" s="12" t="s">
        <v>30</v>
      </c>
      <c r="AX274" s="12" t="s">
        <v>80</v>
      </c>
      <c r="AY274" s="221" t="s">
        <v>170</v>
      </c>
    </row>
    <row r="275" spans="2:65" s="1" customFormat="1" ht="23.1" customHeight="1">
      <c r="B275" s="33"/>
      <c r="C275" s="243" t="s">
        <v>456</v>
      </c>
      <c r="D275" s="243" t="s">
        <v>291</v>
      </c>
      <c r="E275" s="244" t="s">
        <v>349</v>
      </c>
      <c r="F275" s="245" t="s">
        <v>350</v>
      </c>
      <c r="G275" s="246" t="s">
        <v>175</v>
      </c>
      <c r="H275" s="247">
        <v>38.11</v>
      </c>
      <c r="I275" s="248"/>
      <c r="J275" s="249">
        <f>ROUND(I275*H275,2)</f>
        <v>0</v>
      </c>
      <c r="K275" s="245" t="s">
        <v>1</v>
      </c>
      <c r="L275" s="250"/>
      <c r="M275" s="251" t="s">
        <v>1</v>
      </c>
      <c r="N275" s="252" t="s">
        <v>38</v>
      </c>
      <c r="O275" s="65"/>
      <c r="P275" s="206">
        <f>O275*H275</f>
        <v>0</v>
      </c>
      <c r="Q275" s="206">
        <v>0.17599999999999999</v>
      </c>
      <c r="R275" s="206">
        <f>Q275*H275</f>
        <v>6.7073599999999995</v>
      </c>
      <c r="S275" s="206">
        <v>0</v>
      </c>
      <c r="T275" s="207">
        <f>S275*H275</f>
        <v>0</v>
      </c>
      <c r="AR275" s="208" t="s">
        <v>208</v>
      </c>
      <c r="AT275" s="208" t="s">
        <v>291</v>
      </c>
      <c r="AU275" s="208" t="s">
        <v>82</v>
      </c>
      <c r="AY275" s="16" t="s">
        <v>170</v>
      </c>
      <c r="BE275" s="209">
        <f>IF(N275="základní",J275,0)</f>
        <v>0</v>
      </c>
      <c r="BF275" s="209">
        <f>IF(N275="snížená",J275,0)</f>
        <v>0</v>
      </c>
      <c r="BG275" s="209">
        <f>IF(N275="zákl. přenesená",J275,0)</f>
        <v>0</v>
      </c>
      <c r="BH275" s="209">
        <f>IF(N275="sníž. přenesená",J275,0)</f>
        <v>0</v>
      </c>
      <c r="BI275" s="209">
        <f>IF(N275="nulová",J275,0)</f>
        <v>0</v>
      </c>
      <c r="BJ275" s="16" t="s">
        <v>80</v>
      </c>
      <c r="BK275" s="209">
        <f>ROUND(I275*H275,2)</f>
        <v>0</v>
      </c>
      <c r="BL275" s="16" t="s">
        <v>177</v>
      </c>
      <c r="BM275" s="208" t="s">
        <v>457</v>
      </c>
    </row>
    <row r="276" spans="2:65" s="12" customFormat="1">
      <c r="B276" s="210"/>
      <c r="C276" s="211"/>
      <c r="D276" s="212" t="s">
        <v>179</v>
      </c>
      <c r="E276" s="213" t="s">
        <v>1</v>
      </c>
      <c r="F276" s="214" t="s">
        <v>458</v>
      </c>
      <c r="G276" s="211"/>
      <c r="H276" s="215">
        <v>38.11</v>
      </c>
      <c r="I276" s="216"/>
      <c r="J276" s="211"/>
      <c r="K276" s="211"/>
      <c r="L276" s="217"/>
      <c r="M276" s="218"/>
      <c r="N276" s="219"/>
      <c r="O276" s="219"/>
      <c r="P276" s="219"/>
      <c r="Q276" s="219"/>
      <c r="R276" s="219"/>
      <c r="S276" s="219"/>
      <c r="T276" s="220"/>
      <c r="AT276" s="221" t="s">
        <v>179</v>
      </c>
      <c r="AU276" s="221" t="s">
        <v>82</v>
      </c>
      <c r="AV276" s="12" t="s">
        <v>82</v>
      </c>
      <c r="AW276" s="12" t="s">
        <v>30</v>
      </c>
      <c r="AX276" s="12" t="s">
        <v>80</v>
      </c>
      <c r="AY276" s="221" t="s">
        <v>170</v>
      </c>
    </row>
    <row r="277" spans="2:65" s="1" customFormat="1" ht="23.1" customHeight="1">
      <c r="B277" s="33"/>
      <c r="C277" s="197" t="s">
        <v>459</v>
      </c>
      <c r="D277" s="197" t="s">
        <v>172</v>
      </c>
      <c r="E277" s="198" t="s">
        <v>430</v>
      </c>
      <c r="F277" s="199" t="s">
        <v>431</v>
      </c>
      <c r="G277" s="200" t="s">
        <v>175</v>
      </c>
      <c r="H277" s="201">
        <v>460</v>
      </c>
      <c r="I277" s="202"/>
      <c r="J277" s="203">
        <f>ROUND(I277*H277,2)</f>
        <v>0</v>
      </c>
      <c r="K277" s="199" t="s">
        <v>176</v>
      </c>
      <c r="L277" s="37"/>
      <c r="M277" s="204" t="s">
        <v>1</v>
      </c>
      <c r="N277" s="205" t="s">
        <v>38</v>
      </c>
      <c r="O277" s="65"/>
      <c r="P277" s="206">
        <f>O277*H277</f>
        <v>0</v>
      </c>
      <c r="Q277" s="206">
        <v>0.10362</v>
      </c>
      <c r="R277" s="206">
        <f>Q277*H277</f>
        <v>47.665199999999999</v>
      </c>
      <c r="S277" s="206">
        <v>0</v>
      </c>
      <c r="T277" s="207">
        <f>S277*H277</f>
        <v>0</v>
      </c>
      <c r="AR277" s="208" t="s">
        <v>177</v>
      </c>
      <c r="AT277" s="208" t="s">
        <v>172</v>
      </c>
      <c r="AU277" s="208" t="s">
        <v>82</v>
      </c>
      <c r="AY277" s="16" t="s">
        <v>170</v>
      </c>
      <c r="BE277" s="209">
        <f>IF(N277="základní",J277,0)</f>
        <v>0</v>
      </c>
      <c r="BF277" s="209">
        <f>IF(N277="snížená",J277,0)</f>
        <v>0</v>
      </c>
      <c r="BG277" s="209">
        <f>IF(N277="zákl. přenesená",J277,0)</f>
        <v>0</v>
      </c>
      <c r="BH277" s="209">
        <f>IF(N277="sníž. přenesená",J277,0)</f>
        <v>0</v>
      </c>
      <c r="BI277" s="209">
        <f>IF(N277="nulová",J277,0)</f>
        <v>0</v>
      </c>
      <c r="BJ277" s="16" t="s">
        <v>80</v>
      </c>
      <c r="BK277" s="209">
        <f>ROUND(I277*H277,2)</f>
        <v>0</v>
      </c>
      <c r="BL277" s="16" t="s">
        <v>177</v>
      </c>
      <c r="BM277" s="208" t="s">
        <v>460</v>
      </c>
    </row>
    <row r="278" spans="2:65" s="12" customFormat="1">
      <c r="B278" s="210"/>
      <c r="C278" s="211"/>
      <c r="D278" s="212" t="s">
        <v>179</v>
      </c>
      <c r="E278" s="213" t="s">
        <v>1</v>
      </c>
      <c r="F278" s="214" t="s">
        <v>461</v>
      </c>
      <c r="G278" s="211"/>
      <c r="H278" s="215">
        <v>460</v>
      </c>
      <c r="I278" s="216"/>
      <c r="J278" s="211"/>
      <c r="K278" s="211"/>
      <c r="L278" s="217"/>
      <c r="M278" s="218"/>
      <c r="N278" s="219"/>
      <c r="O278" s="219"/>
      <c r="P278" s="219"/>
      <c r="Q278" s="219"/>
      <c r="R278" s="219"/>
      <c r="S278" s="219"/>
      <c r="T278" s="220"/>
      <c r="AT278" s="221" t="s">
        <v>179</v>
      </c>
      <c r="AU278" s="221" t="s">
        <v>82</v>
      </c>
      <c r="AV278" s="12" t="s">
        <v>82</v>
      </c>
      <c r="AW278" s="12" t="s">
        <v>30</v>
      </c>
      <c r="AX278" s="12" t="s">
        <v>80</v>
      </c>
      <c r="AY278" s="221" t="s">
        <v>170</v>
      </c>
    </row>
    <row r="279" spans="2:65" s="1" customFormat="1" ht="23.1" customHeight="1">
      <c r="B279" s="33"/>
      <c r="C279" s="243" t="s">
        <v>462</v>
      </c>
      <c r="D279" s="243" t="s">
        <v>291</v>
      </c>
      <c r="E279" s="244" t="s">
        <v>463</v>
      </c>
      <c r="F279" s="245" t="s">
        <v>464</v>
      </c>
      <c r="G279" s="246" t="s">
        <v>175</v>
      </c>
      <c r="H279" s="247">
        <v>473.8</v>
      </c>
      <c r="I279" s="248"/>
      <c r="J279" s="249">
        <f>ROUND(I279*H279,2)</f>
        <v>0</v>
      </c>
      <c r="K279" s="245" t="s">
        <v>176</v>
      </c>
      <c r="L279" s="250"/>
      <c r="M279" s="251" t="s">
        <v>1</v>
      </c>
      <c r="N279" s="252" t="s">
        <v>38</v>
      </c>
      <c r="O279" s="65"/>
      <c r="P279" s="206">
        <f>O279*H279</f>
        <v>0</v>
      </c>
      <c r="Q279" s="206">
        <v>0.17599999999999999</v>
      </c>
      <c r="R279" s="206">
        <f>Q279*H279</f>
        <v>83.388800000000003</v>
      </c>
      <c r="S279" s="206">
        <v>0</v>
      </c>
      <c r="T279" s="207">
        <f>S279*H279</f>
        <v>0</v>
      </c>
      <c r="AR279" s="208" t="s">
        <v>208</v>
      </c>
      <c r="AT279" s="208" t="s">
        <v>291</v>
      </c>
      <c r="AU279" s="208" t="s">
        <v>82</v>
      </c>
      <c r="AY279" s="16" t="s">
        <v>170</v>
      </c>
      <c r="BE279" s="209">
        <f>IF(N279="základní",J279,0)</f>
        <v>0</v>
      </c>
      <c r="BF279" s="209">
        <f>IF(N279="snížená",J279,0)</f>
        <v>0</v>
      </c>
      <c r="BG279" s="209">
        <f>IF(N279="zákl. přenesená",J279,0)</f>
        <v>0</v>
      </c>
      <c r="BH279" s="209">
        <f>IF(N279="sníž. přenesená",J279,0)</f>
        <v>0</v>
      </c>
      <c r="BI279" s="209">
        <f>IF(N279="nulová",J279,0)</f>
        <v>0</v>
      </c>
      <c r="BJ279" s="16" t="s">
        <v>80</v>
      </c>
      <c r="BK279" s="209">
        <f>ROUND(I279*H279,2)</f>
        <v>0</v>
      </c>
      <c r="BL279" s="16" t="s">
        <v>177</v>
      </c>
      <c r="BM279" s="208" t="s">
        <v>465</v>
      </c>
    </row>
    <row r="280" spans="2:65" s="12" customFormat="1">
      <c r="B280" s="210"/>
      <c r="C280" s="211"/>
      <c r="D280" s="212" t="s">
        <v>179</v>
      </c>
      <c r="E280" s="213" t="s">
        <v>1</v>
      </c>
      <c r="F280" s="214" t="s">
        <v>466</v>
      </c>
      <c r="G280" s="211"/>
      <c r="H280" s="215">
        <v>473.8</v>
      </c>
      <c r="I280" s="216"/>
      <c r="J280" s="211"/>
      <c r="K280" s="211"/>
      <c r="L280" s="217"/>
      <c r="M280" s="218"/>
      <c r="N280" s="219"/>
      <c r="O280" s="219"/>
      <c r="P280" s="219"/>
      <c r="Q280" s="219"/>
      <c r="R280" s="219"/>
      <c r="S280" s="219"/>
      <c r="T280" s="220"/>
      <c r="AT280" s="221" t="s">
        <v>179</v>
      </c>
      <c r="AU280" s="221" t="s">
        <v>82</v>
      </c>
      <c r="AV280" s="12" t="s">
        <v>82</v>
      </c>
      <c r="AW280" s="12" t="s">
        <v>30</v>
      </c>
      <c r="AX280" s="12" t="s">
        <v>80</v>
      </c>
      <c r="AY280" s="221" t="s">
        <v>170</v>
      </c>
    </row>
    <row r="281" spans="2:65" s="1" customFormat="1" ht="16.3" customHeight="1">
      <c r="B281" s="33"/>
      <c r="C281" s="197" t="s">
        <v>467</v>
      </c>
      <c r="D281" s="197" t="s">
        <v>172</v>
      </c>
      <c r="E281" s="198" t="s">
        <v>324</v>
      </c>
      <c r="F281" s="199" t="s">
        <v>325</v>
      </c>
      <c r="G281" s="200" t="s">
        <v>175</v>
      </c>
      <c r="H281" s="201">
        <v>175.5</v>
      </c>
      <c r="I281" s="202"/>
      <c r="J281" s="203">
        <f>ROUND(I281*H281,2)</f>
        <v>0</v>
      </c>
      <c r="K281" s="199" t="s">
        <v>176</v>
      </c>
      <c r="L281" s="37"/>
      <c r="M281" s="204" t="s">
        <v>1</v>
      </c>
      <c r="N281" s="205" t="s">
        <v>38</v>
      </c>
      <c r="O281" s="65"/>
      <c r="P281" s="206">
        <f>O281*H281</f>
        <v>0</v>
      </c>
      <c r="Q281" s="206">
        <v>0</v>
      </c>
      <c r="R281" s="206">
        <f>Q281*H281</f>
        <v>0</v>
      </c>
      <c r="S281" s="206">
        <v>0</v>
      </c>
      <c r="T281" s="207">
        <f>S281*H281</f>
        <v>0</v>
      </c>
      <c r="AR281" s="208" t="s">
        <v>177</v>
      </c>
      <c r="AT281" s="208" t="s">
        <v>172</v>
      </c>
      <c r="AU281" s="208" t="s">
        <v>82</v>
      </c>
      <c r="AY281" s="16" t="s">
        <v>170</v>
      </c>
      <c r="BE281" s="209">
        <f>IF(N281="základní",J281,0)</f>
        <v>0</v>
      </c>
      <c r="BF281" s="209">
        <f>IF(N281="snížená",J281,0)</f>
        <v>0</v>
      </c>
      <c r="BG281" s="209">
        <f>IF(N281="zákl. přenesená",J281,0)</f>
        <v>0</v>
      </c>
      <c r="BH281" s="209">
        <f>IF(N281="sníž. přenesená",J281,0)</f>
        <v>0</v>
      </c>
      <c r="BI281" s="209">
        <f>IF(N281="nulová",J281,0)</f>
        <v>0</v>
      </c>
      <c r="BJ281" s="16" t="s">
        <v>80</v>
      </c>
      <c r="BK281" s="209">
        <f>ROUND(I281*H281,2)</f>
        <v>0</v>
      </c>
      <c r="BL281" s="16" t="s">
        <v>177</v>
      </c>
      <c r="BM281" s="208" t="s">
        <v>468</v>
      </c>
    </row>
    <row r="282" spans="2:65" s="12" customFormat="1">
      <c r="B282" s="210"/>
      <c r="C282" s="211"/>
      <c r="D282" s="212" t="s">
        <v>179</v>
      </c>
      <c r="E282" s="213" t="s">
        <v>1</v>
      </c>
      <c r="F282" s="214" t="s">
        <v>469</v>
      </c>
      <c r="G282" s="211"/>
      <c r="H282" s="215">
        <v>175.5</v>
      </c>
      <c r="I282" s="216"/>
      <c r="J282" s="211"/>
      <c r="K282" s="211"/>
      <c r="L282" s="217"/>
      <c r="M282" s="218"/>
      <c r="N282" s="219"/>
      <c r="O282" s="219"/>
      <c r="P282" s="219"/>
      <c r="Q282" s="219"/>
      <c r="R282" s="219"/>
      <c r="S282" s="219"/>
      <c r="T282" s="220"/>
      <c r="AT282" s="221" t="s">
        <v>179</v>
      </c>
      <c r="AU282" s="221" t="s">
        <v>82</v>
      </c>
      <c r="AV282" s="12" t="s">
        <v>82</v>
      </c>
      <c r="AW282" s="12" t="s">
        <v>30</v>
      </c>
      <c r="AX282" s="12" t="s">
        <v>80</v>
      </c>
      <c r="AY282" s="221" t="s">
        <v>170</v>
      </c>
    </row>
    <row r="283" spans="2:65" s="1" customFormat="1" ht="23.1" customHeight="1">
      <c r="B283" s="33"/>
      <c r="C283" s="197" t="s">
        <v>470</v>
      </c>
      <c r="D283" s="197" t="s">
        <v>172</v>
      </c>
      <c r="E283" s="198" t="s">
        <v>471</v>
      </c>
      <c r="F283" s="199" t="s">
        <v>472</v>
      </c>
      <c r="G283" s="200" t="s">
        <v>175</v>
      </c>
      <c r="H283" s="201">
        <v>380</v>
      </c>
      <c r="I283" s="202"/>
      <c r="J283" s="203">
        <f>ROUND(I283*H283,2)</f>
        <v>0</v>
      </c>
      <c r="K283" s="199" t="s">
        <v>176</v>
      </c>
      <c r="L283" s="37"/>
      <c r="M283" s="204" t="s">
        <v>1</v>
      </c>
      <c r="N283" s="205" t="s">
        <v>38</v>
      </c>
      <c r="O283" s="65"/>
      <c r="P283" s="206">
        <f>O283*H283</f>
        <v>0</v>
      </c>
      <c r="Q283" s="206">
        <v>0</v>
      </c>
      <c r="R283" s="206">
        <f>Q283*H283</f>
        <v>0</v>
      </c>
      <c r="S283" s="206">
        <v>0</v>
      </c>
      <c r="T283" s="207">
        <f>S283*H283</f>
        <v>0</v>
      </c>
      <c r="AR283" s="208" t="s">
        <v>177</v>
      </c>
      <c r="AT283" s="208" t="s">
        <v>172</v>
      </c>
      <c r="AU283" s="208" t="s">
        <v>82</v>
      </c>
      <c r="AY283" s="16" t="s">
        <v>170</v>
      </c>
      <c r="BE283" s="209">
        <f>IF(N283="základní",J283,0)</f>
        <v>0</v>
      </c>
      <c r="BF283" s="209">
        <f>IF(N283="snížená",J283,0)</f>
        <v>0</v>
      </c>
      <c r="BG283" s="209">
        <f>IF(N283="zákl. přenesená",J283,0)</f>
        <v>0</v>
      </c>
      <c r="BH283" s="209">
        <f>IF(N283="sníž. přenesená",J283,0)</f>
        <v>0</v>
      </c>
      <c r="BI283" s="209">
        <f>IF(N283="nulová",J283,0)</f>
        <v>0</v>
      </c>
      <c r="BJ283" s="16" t="s">
        <v>80</v>
      </c>
      <c r="BK283" s="209">
        <f>ROUND(I283*H283,2)</f>
        <v>0</v>
      </c>
      <c r="BL283" s="16" t="s">
        <v>177</v>
      </c>
      <c r="BM283" s="208" t="s">
        <v>473</v>
      </c>
    </row>
    <row r="284" spans="2:65" s="12" customFormat="1">
      <c r="B284" s="210"/>
      <c r="C284" s="211"/>
      <c r="D284" s="212" t="s">
        <v>179</v>
      </c>
      <c r="E284" s="213" t="s">
        <v>1</v>
      </c>
      <c r="F284" s="214" t="s">
        <v>474</v>
      </c>
      <c r="G284" s="211"/>
      <c r="H284" s="215">
        <v>380</v>
      </c>
      <c r="I284" s="216"/>
      <c r="J284" s="211"/>
      <c r="K284" s="211"/>
      <c r="L284" s="217"/>
      <c r="M284" s="218"/>
      <c r="N284" s="219"/>
      <c r="O284" s="219"/>
      <c r="P284" s="219"/>
      <c r="Q284" s="219"/>
      <c r="R284" s="219"/>
      <c r="S284" s="219"/>
      <c r="T284" s="220"/>
      <c r="AT284" s="221" t="s">
        <v>179</v>
      </c>
      <c r="AU284" s="221" t="s">
        <v>82</v>
      </c>
      <c r="AV284" s="12" t="s">
        <v>82</v>
      </c>
      <c r="AW284" s="12" t="s">
        <v>30</v>
      </c>
      <c r="AX284" s="12" t="s">
        <v>80</v>
      </c>
      <c r="AY284" s="221" t="s">
        <v>170</v>
      </c>
    </row>
    <row r="285" spans="2:65" s="1" customFormat="1" ht="23.1" customHeight="1">
      <c r="B285" s="33"/>
      <c r="C285" s="197" t="s">
        <v>475</v>
      </c>
      <c r="D285" s="197" t="s">
        <v>172</v>
      </c>
      <c r="E285" s="198" t="s">
        <v>476</v>
      </c>
      <c r="F285" s="199" t="s">
        <v>477</v>
      </c>
      <c r="G285" s="200" t="s">
        <v>175</v>
      </c>
      <c r="H285" s="201">
        <v>135</v>
      </c>
      <c r="I285" s="202"/>
      <c r="J285" s="203">
        <f>ROUND(I285*H285,2)</f>
        <v>0</v>
      </c>
      <c r="K285" s="199" t="s">
        <v>176</v>
      </c>
      <c r="L285" s="37"/>
      <c r="M285" s="204" t="s">
        <v>1</v>
      </c>
      <c r="N285" s="205" t="s">
        <v>38</v>
      </c>
      <c r="O285" s="65"/>
      <c r="P285" s="206">
        <f>O285*H285</f>
        <v>0</v>
      </c>
      <c r="Q285" s="206">
        <v>0</v>
      </c>
      <c r="R285" s="206">
        <f>Q285*H285</f>
        <v>0</v>
      </c>
      <c r="S285" s="206">
        <v>0</v>
      </c>
      <c r="T285" s="207">
        <f>S285*H285</f>
        <v>0</v>
      </c>
      <c r="AR285" s="208" t="s">
        <v>177</v>
      </c>
      <c r="AT285" s="208" t="s">
        <v>172</v>
      </c>
      <c r="AU285" s="208" t="s">
        <v>82</v>
      </c>
      <c r="AY285" s="16" t="s">
        <v>170</v>
      </c>
      <c r="BE285" s="209">
        <f>IF(N285="základní",J285,0)</f>
        <v>0</v>
      </c>
      <c r="BF285" s="209">
        <f>IF(N285="snížená",J285,0)</f>
        <v>0</v>
      </c>
      <c r="BG285" s="209">
        <f>IF(N285="zákl. přenesená",J285,0)</f>
        <v>0</v>
      </c>
      <c r="BH285" s="209">
        <f>IF(N285="sníž. přenesená",J285,0)</f>
        <v>0</v>
      </c>
      <c r="BI285" s="209">
        <f>IF(N285="nulová",J285,0)</f>
        <v>0</v>
      </c>
      <c r="BJ285" s="16" t="s">
        <v>80</v>
      </c>
      <c r="BK285" s="209">
        <f>ROUND(I285*H285,2)</f>
        <v>0</v>
      </c>
      <c r="BL285" s="16" t="s">
        <v>177</v>
      </c>
      <c r="BM285" s="208" t="s">
        <v>478</v>
      </c>
    </row>
    <row r="286" spans="2:65" s="12" customFormat="1">
      <c r="B286" s="210"/>
      <c r="C286" s="211"/>
      <c r="D286" s="212" t="s">
        <v>179</v>
      </c>
      <c r="E286" s="213" t="s">
        <v>1</v>
      </c>
      <c r="F286" s="214" t="s">
        <v>479</v>
      </c>
      <c r="G286" s="211"/>
      <c r="H286" s="215">
        <v>135</v>
      </c>
      <c r="I286" s="216"/>
      <c r="J286" s="211"/>
      <c r="K286" s="211"/>
      <c r="L286" s="217"/>
      <c r="M286" s="218"/>
      <c r="N286" s="219"/>
      <c r="O286" s="219"/>
      <c r="P286" s="219"/>
      <c r="Q286" s="219"/>
      <c r="R286" s="219"/>
      <c r="S286" s="219"/>
      <c r="T286" s="220"/>
      <c r="AT286" s="221" t="s">
        <v>179</v>
      </c>
      <c r="AU286" s="221" t="s">
        <v>82</v>
      </c>
      <c r="AV286" s="12" t="s">
        <v>82</v>
      </c>
      <c r="AW286" s="12" t="s">
        <v>30</v>
      </c>
      <c r="AX286" s="12" t="s">
        <v>80</v>
      </c>
      <c r="AY286" s="221" t="s">
        <v>170</v>
      </c>
    </row>
    <row r="287" spans="2:65" s="11" customFormat="1" ht="22.75" customHeight="1">
      <c r="B287" s="181"/>
      <c r="C287" s="182"/>
      <c r="D287" s="183" t="s">
        <v>72</v>
      </c>
      <c r="E287" s="195" t="s">
        <v>480</v>
      </c>
      <c r="F287" s="195" t="s">
        <v>481</v>
      </c>
      <c r="G287" s="182"/>
      <c r="H287" s="182"/>
      <c r="I287" s="185"/>
      <c r="J287" s="196">
        <f>BK287</f>
        <v>0</v>
      </c>
      <c r="K287" s="182"/>
      <c r="L287" s="187"/>
      <c r="M287" s="188"/>
      <c r="N287" s="189"/>
      <c r="O287" s="189"/>
      <c r="P287" s="190">
        <f>SUM(P288:P295)</f>
        <v>0</v>
      </c>
      <c r="Q287" s="189"/>
      <c r="R287" s="190">
        <f>SUM(R288:R295)</f>
        <v>370.37</v>
      </c>
      <c r="S287" s="189"/>
      <c r="T287" s="191">
        <f>SUM(T288:T295)</f>
        <v>0</v>
      </c>
      <c r="AR287" s="192" t="s">
        <v>80</v>
      </c>
      <c r="AT287" s="193" t="s">
        <v>72</v>
      </c>
      <c r="AU287" s="193" t="s">
        <v>80</v>
      </c>
      <c r="AY287" s="192" t="s">
        <v>170</v>
      </c>
      <c r="BK287" s="194">
        <f>SUM(BK288:BK295)</f>
        <v>0</v>
      </c>
    </row>
    <row r="288" spans="2:65" s="1" customFormat="1" ht="23.1" customHeight="1">
      <c r="B288" s="33"/>
      <c r="C288" s="197" t="s">
        <v>482</v>
      </c>
      <c r="D288" s="197" t="s">
        <v>172</v>
      </c>
      <c r="E288" s="198" t="s">
        <v>483</v>
      </c>
      <c r="F288" s="199" t="s">
        <v>484</v>
      </c>
      <c r="G288" s="200" t="s">
        <v>175</v>
      </c>
      <c r="H288" s="201">
        <v>1300</v>
      </c>
      <c r="I288" s="202"/>
      <c r="J288" s="203">
        <f>ROUND(I288*H288,2)</f>
        <v>0</v>
      </c>
      <c r="K288" s="199" t="s">
        <v>176</v>
      </c>
      <c r="L288" s="37"/>
      <c r="M288" s="204" t="s">
        <v>1</v>
      </c>
      <c r="N288" s="205" t="s">
        <v>38</v>
      </c>
      <c r="O288" s="65"/>
      <c r="P288" s="206">
        <f>O288*H288</f>
        <v>0</v>
      </c>
      <c r="Q288" s="206">
        <v>0.10362</v>
      </c>
      <c r="R288" s="206">
        <f>Q288*H288</f>
        <v>134.70600000000002</v>
      </c>
      <c r="S288" s="206">
        <v>0</v>
      </c>
      <c r="T288" s="207">
        <f>S288*H288</f>
        <v>0</v>
      </c>
      <c r="AR288" s="208" t="s">
        <v>177</v>
      </c>
      <c r="AT288" s="208" t="s">
        <v>172</v>
      </c>
      <c r="AU288" s="208" t="s">
        <v>82</v>
      </c>
      <c r="AY288" s="16" t="s">
        <v>170</v>
      </c>
      <c r="BE288" s="209">
        <f>IF(N288="základní",J288,0)</f>
        <v>0</v>
      </c>
      <c r="BF288" s="209">
        <f>IF(N288="snížená",J288,0)</f>
        <v>0</v>
      </c>
      <c r="BG288" s="209">
        <f>IF(N288="zákl. přenesená",J288,0)</f>
        <v>0</v>
      </c>
      <c r="BH288" s="209">
        <f>IF(N288="sníž. přenesená",J288,0)</f>
        <v>0</v>
      </c>
      <c r="BI288" s="209">
        <f>IF(N288="nulová",J288,0)</f>
        <v>0</v>
      </c>
      <c r="BJ288" s="16" t="s">
        <v>80</v>
      </c>
      <c r="BK288" s="209">
        <f>ROUND(I288*H288,2)</f>
        <v>0</v>
      </c>
      <c r="BL288" s="16" t="s">
        <v>177</v>
      </c>
      <c r="BM288" s="208" t="s">
        <v>485</v>
      </c>
    </row>
    <row r="289" spans="2:65" s="12" customFormat="1">
      <c r="B289" s="210"/>
      <c r="C289" s="211"/>
      <c r="D289" s="212" t="s">
        <v>179</v>
      </c>
      <c r="E289" s="213" t="s">
        <v>1</v>
      </c>
      <c r="F289" s="214" t="s">
        <v>486</v>
      </c>
      <c r="G289" s="211"/>
      <c r="H289" s="215">
        <v>1300</v>
      </c>
      <c r="I289" s="216"/>
      <c r="J289" s="211"/>
      <c r="K289" s="211"/>
      <c r="L289" s="217"/>
      <c r="M289" s="218"/>
      <c r="N289" s="219"/>
      <c r="O289" s="219"/>
      <c r="P289" s="219"/>
      <c r="Q289" s="219"/>
      <c r="R289" s="219"/>
      <c r="S289" s="219"/>
      <c r="T289" s="220"/>
      <c r="AT289" s="221" t="s">
        <v>179</v>
      </c>
      <c r="AU289" s="221" t="s">
        <v>82</v>
      </c>
      <c r="AV289" s="12" t="s">
        <v>82</v>
      </c>
      <c r="AW289" s="12" t="s">
        <v>30</v>
      </c>
      <c r="AX289" s="12" t="s">
        <v>80</v>
      </c>
      <c r="AY289" s="221" t="s">
        <v>170</v>
      </c>
    </row>
    <row r="290" spans="2:65" s="1" customFormat="1" ht="16.3" customHeight="1">
      <c r="B290" s="33"/>
      <c r="C290" s="243" t="s">
        <v>487</v>
      </c>
      <c r="D290" s="243" t="s">
        <v>291</v>
      </c>
      <c r="E290" s="244" t="s">
        <v>488</v>
      </c>
      <c r="F290" s="245" t="s">
        <v>489</v>
      </c>
      <c r="G290" s="246" t="s">
        <v>175</v>
      </c>
      <c r="H290" s="247">
        <v>1339</v>
      </c>
      <c r="I290" s="248"/>
      <c r="J290" s="249">
        <f>ROUND(I290*H290,2)</f>
        <v>0</v>
      </c>
      <c r="K290" s="245" t="s">
        <v>176</v>
      </c>
      <c r="L290" s="250"/>
      <c r="M290" s="251" t="s">
        <v>1</v>
      </c>
      <c r="N290" s="252" t="s">
        <v>38</v>
      </c>
      <c r="O290" s="65"/>
      <c r="P290" s="206">
        <f>O290*H290</f>
        <v>0</v>
      </c>
      <c r="Q290" s="206">
        <v>0.17599999999999999</v>
      </c>
      <c r="R290" s="206">
        <f>Q290*H290</f>
        <v>235.66399999999999</v>
      </c>
      <c r="S290" s="206">
        <v>0</v>
      </c>
      <c r="T290" s="207">
        <f>S290*H290</f>
        <v>0</v>
      </c>
      <c r="AR290" s="208" t="s">
        <v>208</v>
      </c>
      <c r="AT290" s="208" t="s">
        <v>291</v>
      </c>
      <c r="AU290" s="208" t="s">
        <v>82</v>
      </c>
      <c r="AY290" s="16" t="s">
        <v>170</v>
      </c>
      <c r="BE290" s="209">
        <f>IF(N290="základní",J290,0)</f>
        <v>0</v>
      </c>
      <c r="BF290" s="209">
        <f>IF(N290="snížená",J290,0)</f>
        <v>0</v>
      </c>
      <c r="BG290" s="209">
        <f>IF(N290="zákl. přenesená",J290,0)</f>
        <v>0</v>
      </c>
      <c r="BH290" s="209">
        <f>IF(N290="sníž. přenesená",J290,0)</f>
        <v>0</v>
      </c>
      <c r="BI290" s="209">
        <f>IF(N290="nulová",J290,0)</f>
        <v>0</v>
      </c>
      <c r="BJ290" s="16" t="s">
        <v>80</v>
      </c>
      <c r="BK290" s="209">
        <f>ROUND(I290*H290,2)</f>
        <v>0</v>
      </c>
      <c r="BL290" s="16" t="s">
        <v>177</v>
      </c>
      <c r="BM290" s="208" t="s">
        <v>490</v>
      </c>
    </row>
    <row r="291" spans="2:65" s="12" customFormat="1">
      <c r="B291" s="210"/>
      <c r="C291" s="211"/>
      <c r="D291" s="212" t="s">
        <v>179</v>
      </c>
      <c r="E291" s="213" t="s">
        <v>1</v>
      </c>
      <c r="F291" s="214" t="s">
        <v>491</v>
      </c>
      <c r="G291" s="211"/>
      <c r="H291" s="215">
        <v>1339</v>
      </c>
      <c r="I291" s="216"/>
      <c r="J291" s="211"/>
      <c r="K291" s="211"/>
      <c r="L291" s="217"/>
      <c r="M291" s="218"/>
      <c r="N291" s="219"/>
      <c r="O291" s="219"/>
      <c r="P291" s="219"/>
      <c r="Q291" s="219"/>
      <c r="R291" s="219"/>
      <c r="S291" s="219"/>
      <c r="T291" s="220"/>
      <c r="AT291" s="221" t="s">
        <v>179</v>
      </c>
      <c r="AU291" s="221" t="s">
        <v>82</v>
      </c>
      <c r="AV291" s="12" t="s">
        <v>82</v>
      </c>
      <c r="AW291" s="12" t="s">
        <v>30</v>
      </c>
      <c r="AX291" s="12" t="s">
        <v>80</v>
      </c>
      <c r="AY291" s="221" t="s">
        <v>170</v>
      </c>
    </row>
    <row r="292" spans="2:65" s="1" customFormat="1" ht="16.3" customHeight="1">
      <c r="B292" s="33"/>
      <c r="C292" s="197" t="s">
        <v>492</v>
      </c>
      <c r="D292" s="197" t="s">
        <v>172</v>
      </c>
      <c r="E292" s="198" t="s">
        <v>324</v>
      </c>
      <c r="F292" s="199" t="s">
        <v>325</v>
      </c>
      <c r="G292" s="200" t="s">
        <v>175</v>
      </c>
      <c r="H292" s="201">
        <v>555.5</v>
      </c>
      <c r="I292" s="202"/>
      <c r="J292" s="203">
        <f>ROUND(I292*H292,2)</f>
        <v>0</v>
      </c>
      <c r="K292" s="199" t="s">
        <v>176</v>
      </c>
      <c r="L292" s="37"/>
      <c r="M292" s="204" t="s">
        <v>1</v>
      </c>
      <c r="N292" s="205" t="s">
        <v>38</v>
      </c>
      <c r="O292" s="65"/>
      <c r="P292" s="206">
        <f>O292*H292</f>
        <v>0</v>
      </c>
      <c r="Q292" s="206">
        <v>0</v>
      </c>
      <c r="R292" s="206">
        <f>Q292*H292</f>
        <v>0</v>
      </c>
      <c r="S292" s="206">
        <v>0</v>
      </c>
      <c r="T292" s="207">
        <f>S292*H292</f>
        <v>0</v>
      </c>
      <c r="AR292" s="208" t="s">
        <v>177</v>
      </c>
      <c r="AT292" s="208" t="s">
        <v>172</v>
      </c>
      <c r="AU292" s="208" t="s">
        <v>82</v>
      </c>
      <c r="AY292" s="16" t="s">
        <v>170</v>
      </c>
      <c r="BE292" s="209">
        <f>IF(N292="základní",J292,0)</f>
        <v>0</v>
      </c>
      <c r="BF292" s="209">
        <f>IF(N292="snížená",J292,0)</f>
        <v>0</v>
      </c>
      <c r="BG292" s="209">
        <f>IF(N292="zákl. přenesená",J292,0)</f>
        <v>0</v>
      </c>
      <c r="BH292" s="209">
        <f>IF(N292="sníž. přenesená",J292,0)</f>
        <v>0</v>
      </c>
      <c r="BI292" s="209">
        <f>IF(N292="nulová",J292,0)</f>
        <v>0</v>
      </c>
      <c r="BJ292" s="16" t="s">
        <v>80</v>
      </c>
      <c r="BK292" s="209">
        <f>ROUND(I292*H292,2)</f>
        <v>0</v>
      </c>
      <c r="BL292" s="16" t="s">
        <v>177</v>
      </c>
      <c r="BM292" s="208" t="s">
        <v>493</v>
      </c>
    </row>
    <row r="293" spans="2:65" s="12" customFormat="1">
      <c r="B293" s="210"/>
      <c r="C293" s="211"/>
      <c r="D293" s="212" t="s">
        <v>179</v>
      </c>
      <c r="E293" s="213" t="s">
        <v>1</v>
      </c>
      <c r="F293" s="214" t="s">
        <v>494</v>
      </c>
      <c r="G293" s="211"/>
      <c r="H293" s="215">
        <v>555.5</v>
      </c>
      <c r="I293" s="216"/>
      <c r="J293" s="211"/>
      <c r="K293" s="211"/>
      <c r="L293" s="217"/>
      <c r="M293" s="218"/>
      <c r="N293" s="219"/>
      <c r="O293" s="219"/>
      <c r="P293" s="219"/>
      <c r="Q293" s="219"/>
      <c r="R293" s="219"/>
      <c r="S293" s="219"/>
      <c r="T293" s="220"/>
      <c r="AT293" s="221" t="s">
        <v>179</v>
      </c>
      <c r="AU293" s="221" t="s">
        <v>82</v>
      </c>
      <c r="AV293" s="12" t="s">
        <v>82</v>
      </c>
      <c r="AW293" s="12" t="s">
        <v>30</v>
      </c>
      <c r="AX293" s="12" t="s">
        <v>80</v>
      </c>
      <c r="AY293" s="221" t="s">
        <v>170</v>
      </c>
    </row>
    <row r="294" spans="2:65" s="1" customFormat="1" ht="23.1" customHeight="1">
      <c r="B294" s="33"/>
      <c r="C294" s="197" t="s">
        <v>495</v>
      </c>
      <c r="D294" s="197" t="s">
        <v>172</v>
      </c>
      <c r="E294" s="198" t="s">
        <v>476</v>
      </c>
      <c r="F294" s="199" t="s">
        <v>477</v>
      </c>
      <c r="G294" s="200" t="s">
        <v>175</v>
      </c>
      <c r="H294" s="201">
        <v>505</v>
      </c>
      <c r="I294" s="202"/>
      <c r="J294" s="203">
        <f>ROUND(I294*H294,2)</f>
        <v>0</v>
      </c>
      <c r="K294" s="199" t="s">
        <v>176</v>
      </c>
      <c r="L294" s="37"/>
      <c r="M294" s="204" t="s">
        <v>1</v>
      </c>
      <c r="N294" s="205" t="s">
        <v>38</v>
      </c>
      <c r="O294" s="65"/>
      <c r="P294" s="206">
        <f>O294*H294</f>
        <v>0</v>
      </c>
      <c r="Q294" s="206">
        <v>0</v>
      </c>
      <c r="R294" s="206">
        <f>Q294*H294</f>
        <v>0</v>
      </c>
      <c r="S294" s="206">
        <v>0</v>
      </c>
      <c r="T294" s="207">
        <f>S294*H294</f>
        <v>0</v>
      </c>
      <c r="AR294" s="208" t="s">
        <v>177</v>
      </c>
      <c r="AT294" s="208" t="s">
        <v>172</v>
      </c>
      <c r="AU294" s="208" t="s">
        <v>82</v>
      </c>
      <c r="AY294" s="16" t="s">
        <v>170</v>
      </c>
      <c r="BE294" s="209">
        <f>IF(N294="základní",J294,0)</f>
        <v>0</v>
      </c>
      <c r="BF294" s="209">
        <f>IF(N294="snížená",J294,0)</f>
        <v>0</v>
      </c>
      <c r="BG294" s="209">
        <f>IF(N294="zákl. přenesená",J294,0)</f>
        <v>0</v>
      </c>
      <c r="BH294" s="209">
        <f>IF(N294="sníž. přenesená",J294,0)</f>
        <v>0</v>
      </c>
      <c r="BI294" s="209">
        <f>IF(N294="nulová",J294,0)</f>
        <v>0</v>
      </c>
      <c r="BJ294" s="16" t="s">
        <v>80</v>
      </c>
      <c r="BK294" s="209">
        <f>ROUND(I294*H294,2)</f>
        <v>0</v>
      </c>
      <c r="BL294" s="16" t="s">
        <v>177</v>
      </c>
      <c r="BM294" s="208" t="s">
        <v>496</v>
      </c>
    </row>
    <row r="295" spans="2:65" s="12" customFormat="1">
      <c r="B295" s="210"/>
      <c r="C295" s="211"/>
      <c r="D295" s="212" t="s">
        <v>179</v>
      </c>
      <c r="E295" s="213" t="s">
        <v>1</v>
      </c>
      <c r="F295" s="214" t="s">
        <v>497</v>
      </c>
      <c r="G295" s="211"/>
      <c r="H295" s="215">
        <v>505</v>
      </c>
      <c r="I295" s="216"/>
      <c r="J295" s="211"/>
      <c r="K295" s="211"/>
      <c r="L295" s="217"/>
      <c r="M295" s="218"/>
      <c r="N295" s="219"/>
      <c r="O295" s="219"/>
      <c r="P295" s="219"/>
      <c r="Q295" s="219"/>
      <c r="R295" s="219"/>
      <c r="S295" s="219"/>
      <c r="T295" s="220"/>
      <c r="AT295" s="221" t="s">
        <v>179</v>
      </c>
      <c r="AU295" s="221" t="s">
        <v>82</v>
      </c>
      <c r="AV295" s="12" t="s">
        <v>82</v>
      </c>
      <c r="AW295" s="12" t="s">
        <v>30</v>
      </c>
      <c r="AX295" s="12" t="s">
        <v>80</v>
      </c>
      <c r="AY295" s="221" t="s">
        <v>170</v>
      </c>
    </row>
    <row r="296" spans="2:65" s="11" customFormat="1" ht="22.75" customHeight="1">
      <c r="B296" s="181"/>
      <c r="C296" s="182"/>
      <c r="D296" s="183" t="s">
        <v>72</v>
      </c>
      <c r="E296" s="195" t="s">
        <v>498</v>
      </c>
      <c r="F296" s="195" t="s">
        <v>499</v>
      </c>
      <c r="G296" s="182"/>
      <c r="H296" s="182"/>
      <c r="I296" s="185"/>
      <c r="J296" s="196">
        <f>BK296</f>
        <v>0</v>
      </c>
      <c r="K296" s="182"/>
      <c r="L296" s="187"/>
      <c r="M296" s="188"/>
      <c r="N296" s="189"/>
      <c r="O296" s="189"/>
      <c r="P296" s="190">
        <f>SUM(P297:P304)</f>
        <v>0</v>
      </c>
      <c r="Q296" s="189"/>
      <c r="R296" s="190">
        <f>SUM(R297:R304)</f>
        <v>0</v>
      </c>
      <c r="S296" s="189"/>
      <c r="T296" s="191">
        <f>SUM(T297:T304)</f>
        <v>0</v>
      </c>
      <c r="AR296" s="192" t="s">
        <v>80</v>
      </c>
      <c r="AT296" s="193" t="s">
        <v>72</v>
      </c>
      <c r="AU296" s="193" t="s">
        <v>80</v>
      </c>
      <c r="AY296" s="192" t="s">
        <v>170</v>
      </c>
      <c r="BK296" s="194">
        <f>SUM(BK297:BK304)</f>
        <v>0</v>
      </c>
    </row>
    <row r="297" spans="2:65" s="1" customFormat="1" ht="16.3" customHeight="1">
      <c r="B297" s="33"/>
      <c r="C297" s="197" t="s">
        <v>500</v>
      </c>
      <c r="D297" s="197" t="s">
        <v>172</v>
      </c>
      <c r="E297" s="198" t="s">
        <v>335</v>
      </c>
      <c r="F297" s="199" t="s">
        <v>336</v>
      </c>
      <c r="G297" s="200" t="s">
        <v>175</v>
      </c>
      <c r="H297" s="201">
        <v>1416</v>
      </c>
      <c r="I297" s="202"/>
      <c r="J297" s="203">
        <f>ROUND(I297*H297,2)</f>
        <v>0</v>
      </c>
      <c r="K297" s="199" t="s">
        <v>176</v>
      </c>
      <c r="L297" s="37"/>
      <c r="M297" s="204" t="s">
        <v>1</v>
      </c>
      <c r="N297" s="205" t="s">
        <v>38</v>
      </c>
      <c r="O297" s="65"/>
      <c r="P297" s="206">
        <f>O297*H297</f>
        <v>0</v>
      </c>
      <c r="Q297" s="206">
        <v>0</v>
      </c>
      <c r="R297" s="206">
        <f>Q297*H297</f>
        <v>0</v>
      </c>
      <c r="S297" s="206">
        <v>0</v>
      </c>
      <c r="T297" s="207">
        <f>S297*H297</f>
        <v>0</v>
      </c>
      <c r="AR297" s="208" t="s">
        <v>177</v>
      </c>
      <c r="AT297" s="208" t="s">
        <v>172</v>
      </c>
      <c r="AU297" s="208" t="s">
        <v>82</v>
      </c>
      <c r="AY297" s="16" t="s">
        <v>170</v>
      </c>
      <c r="BE297" s="209">
        <f>IF(N297="základní",J297,0)</f>
        <v>0</v>
      </c>
      <c r="BF297" s="209">
        <f>IF(N297="snížená",J297,0)</f>
        <v>0</v>
      </c>
      <c r="BG297" s="209">
        <f>IF(N297="zákl. přenesená",J297,0)</f>
        <v>0</v>
      </c>
      <c r="BH297" s="209">
        <f>IF(N297="sníž. přenesená",J297,0)</f>
        <v>0</v>
      </c>
      <c r="BI297" s="209">
        <f>IF(N297="nulová",J297,0)</f>
        <v>0</v>
      </c>
      <c r="BJ297" s="16" t="s">
        <v>80</v>
      </c>
      <c r="BK297" s="209">
        <f>ROUND(I297*H297,2)</f>
        <v>0</v>
      </c>
      <c r="BL297" s="16" t="s">
        <v>177</v>
      </c>
      <c r="BM297" s="208" t="s">
        <v>501</v>
      </c>
    </row>
    <row r="298" spans="2:65" s="12" customFormat="1">
      <c r="B298" s="210"/>
      <c r="C298" s="211"/>
      <c r="D298" s="212" t="s">
        <v>179</v>
      </c>
      <c r="E298" s="213" t="s">
        <v>1</v>
      </c>
      <c r="F298" s="214" t="s">
        <v>502</v>
      </c>
      <c r="G298" s="211"/>
      <c r="H298" s="215">
        <v>1416</v>
      </c>
      <c r="I298" s="216"/>
      <c r="J298" s="211"/>
      <c r="K298" s="211"/>
      <c r="L298" s="217"/>
      <c r="M298" s="218"/>
      <c r="N298" s="219"/>
      <c r="O298" s="219"/>
      <c r="P298" s="219"/>
      <c r="Q298" s="219"/>
      <c r="R298" s="219"/>
      <c r="S298" s="219"/>
      <c r="T298" s="220"/>
      <c r="AT298" s="221" t="s">
        <v>179</v>
      </c>
      <c r="AU298" s="221" t="s">
        <v>82</v>
      </c>
      <c r="AV298" s="12" t="s">
        <v>82</v>
      </c>
      <c r="AW298" s="12" t="s">
        <v>30</v>
      </c>
      <c r="AX298" s="12" t="s">
        <v>80</v>
      </c>
      <c r="AY298" s="221" t="s">
        <v>170</v>
      </c>
    </row>
    <row r="299" spans="2:65" s="1" customFormat="1" ht="23.1" customHeight="1">
      <c r="B299" s="33"/>
      <c r="C299" s="197" t="s">
        <v>503</v>
      </c>
      <c r="D299" s="197" t="s">
        <v>172</v>
      </c>
      <c r="E299" s="198" t="s">
        <v>504</v>
      </c>
      <c r="F299" s="199" t="s">
        <v>505</v>
      </c>
      <c r="G299" s="200" t="s">
        <v>175</v>
      </c>
      <c r="H299" s="201">
        <v>1180</v>
      </c>
      <c r="I299" s="202"/>
      <c r="J299" s="203">
        <f>ROUND(I299*H299,2)</f>
        <v>0</v>
      </c>
      <c r="K299" s="199" t="s">
        <v>176</v>
      </c>
      <c r="L299" s="37"/>
      <c r="M299" s="204" t="s">
        <v>1</v>
      </c>
      <c r="N299" s="205" t="s">
        <v>38</v>
      </c>
      <c r="O299" s="65"/>
      <c r="P299" s="206">
        <f>O299*H299</f>
        <v>0</v>
      </c>
      <c r="Q299" s="206">
        <v>0</v>
      </c>
      <c r="R299" s="206">
        <f>Q299*H299</f>
        <v>0</v>
      </c>
      <c r="S299" s="206">
        <v>0</v>
      </c>
      <c r="T299" s="207">
        <f>S299*H299</f>
        <v>0</v>
      </c>
      <c r="AR299" s="208" t="s">
        <v>177</v>
      </c>
      <c r="AT299" s="208" t="s">
        <v>172</v>
      </c>
      <c r="AU299" s="208" t="s">
        <v>82</v>
      </c>
      <c r="AY299" s="16" t="s">
        <v>170</v>
      </c>
      <c r="BE299" s="209">
        <f>IF(N299="základní",J299,0)</f>
        <v>0</v>
      </c>
      <c r="BF299" s="209">
        <f>IF(N299="snížená",J299,0)</f>
        <v>0</v>
      </c>
      <c r="BG299" s="209">
        <f>IF(N299="zákl. přenesená",J299,0)</f>
        <v>0</v>
      </c>
      <c r="BH299" s="209">
        <f>IF(N299="sníž. přenesená",J299,0)</f>
        <v>0</v>
      </c>
      <c r="BI299" s="209">
        <f>IF(N299="nulová",J299,0)</f>
        <v>0</v>
      </c>
      <c r="BJ299" s="16" t="s">
        <v>80</v>
      </c>
      <c r="BK299" s="209">
        <f>ROUND(I299*H299,2)</f>
        <v>0</v>
      </c>
      <c r="BL299" s="16" t="s">
        <v>177</v>
      </c>
      <c r="BM299" s="208" t="s">
        <v>506</v>
      </c>
    </row>
    <row r="300" spans="2:65" s="1" customFormat="1" ht="23.1" customHeight="1">
      <c r="B300" s="33"/>
      <c r="C300" s="197" t="s">
        <v>507</v>
      </c>
      <c r="D300" s="197" t="s">
        <v>172</v>
      </c>
      <c r="E300" s="198" t="s">
        <v>508</v>
      </c>
      <c r="F300" s="199" t="s">
        <v>509</v>
      </c>
      <c r="G300" s="200" t="s">
        <v>175</v>
      </c>
      <c r="H300" s="201">
        <v>1180</v>
      </c>
      <c r="I300" s="202"/>
      <c r="J300" s="203">
        <f>ROUND(I300*H300,2)</f>
        <v>0</v>
      </c>
      <c r="K300" s="199" t="s">
        <v>176</v>
      </c>
      <c r="L300" s="37"/>
      <c r="M300" s="204" t="s">
        <v>1</v>
      </c>
      <c r="N300" s="205" t="s">
        <v>38</v>
      </c>
      <c r="O300" s="65"/>
      <c r="P300" s="206">
        <f>O300*H300</f>
        <v>0</v>
      </c>
      <c r="Q300" s="206">
        <v>0</v>
      </c>
      <c r="R300" s="206">
        <f>Q300*H300</f>
        <v>0</v>
      </c>
      <c r="S300" s="206">
        <v>0</v>
      </c>
      <c r="T300" s="207">
        <f>S300*H300</f>
        <v>0</v>
      </c>
      <c r="AR300" s="208" t="s">
        <v>177</v>
      </c>
      <c r="AT300" s="208" t="s">
        <v>172</v>
      </c>
      <c r="AU300" s="208" t="s">
        <v>82</v>
      </c>
      <c r="AY300" s="16" t="s">
        <v>170</v>
      </c>
      <c r="BE300" s="209">
        <f>IF(N300="základní",J300,0)</f>
        <v>0</v>
      </c>
      <c r="BF300" s="209">
        <f>IF(N300="snížená",J300,0)</f>
        <v>0</v>
      </c>
      <c r="BG300" s="209">
        <f>IF(N300="zákl. přenesená",J300,0)</f>
        <v>0</v>
      </c>
      <c r="BH300" s="209">
        <f>IF(N300="sníž. přenesená",J300,0)</f>
        <v>0</v>
      </c>
      <c r="BI300" s="209">
        <f>IF(N300="nulová",J300,0)</f>
        <v>0</v>
      </c>
      <c r="BJ300" s="16" t="s">
        <v>80</v>
      </c>
      <c r="BK300" s="209">
        <f>ROUND(I300*H300,2)</f>
        <v>0</v>
      </c>
      <c r="BL300" s="16" t="s">
        <v>177</v>
      </c>
      <c r="BM300" s="208" t="s">
        <v>510</v>
      </c>
    </row>
    <row r="301" spans="2:65" s="1" customFormat="1" ht="23.1" customHeight="1">
      <c r="B301" s="33"/>
      <c r="C301" s="197" t="s">
        <v>511</v>
      </c>
      <c r="D301" s="197" t="s">
        <v>172</v>
      </c>
      <c r="E301" s="198" t="s">
        <v>512</v>
      </c>
      <c r="F301" s="199" t="s">
        <v>513</v>
      </c>
      <c r="G301" s="200" t="s">
        <v>175</v>
      </c>
      <c r="H301" s="201">
        <v>1180</v>
      </c>
      <c r="I301" s="202"/>
      <c r="J301" s="203">
        <f>ROUND(I301*H301,2)</f>
        <v>0</v>
      </c>
      <c r="K301" s="199" t="s">
        <v>176</v>
      </c>
      <c r="L301" s="37"/>
      <c r="M301" s="204" t="s">
        <v>1</v>
      </c>
      <c r="N301" s="205" t="s">
        <v>38</v>
      </c>
      <c r="O301" s="65"/>
      <c r="P301" s="206">
        <f>O301*H301</f>
        <v>0</v>
      </c>
      <c r="Q301" s="206">
        <v>0</v>
      </c>
      <c r="R301" s="206">
        <f>Q301*H301</f>
        <v>0</v>
      </c>
      <c r="S301" s="206">
        <v>0</v>
      </c>
      <c r="T301" s="207">
        <f>S301*H301</f>
        <v>0</v>
      </c>
      <c r="AR301" s="208" t="s">
        <v>177</v>
      </c>
      <c r="AT301" s="208" t="s">
        <v>172</v>
      </c>
      <c r="AU301" s="208" t="s">
        <v>82</v>
      </c>
      <c r="AY301" s="16" t="s">
        <v>170</v>
      </c>
      <c r="BE301" s="209">
        <f>IF(N301="základní",J301,0)</f>
        <v>0</v>
      </c>
      <c r="BF301" s="209">
        <f>IF(N301="snížená",J301,0)</f>
        <v>0</v>
      </c>
      <c r="BG301" s="209">
        <f>IF(N301="zákl. přenesená",J301,0)</f>
        <v>0</v>
      </c>
      <c r="BH301" s="209">
        <f>IF(N301="sníž. přenesená",J301,0)</f>
        <v>0</v>
      </c>
      <c r="BI301" s="209">
        <f>IF(N301="nulová",J301,0)</f>
        <v>0</v>
      </c>
      <c r="BJ301" s="16" t="s">
        <v>80</v>
      </c>
      <c r="BK301" s="209">
        <f>ROUND(I301*H301,2)</f>
        <v>0</v>
      </c>
      <c r="BL301" s="16" t="s">
        <v>177</v>
      </c>
      <c r="BM301" s="208" t="s">
        <v>514</v>
      </c>
    </row>
    <row r="302" spans="2:65" s="1" customFormat="1" ht="23.1" customHeight="1">
      <c r="B302" s="33"/>
      <c r="C302" s="197" t="s">
        <v>515</v>
      </c>
      <c r="D302" s="197" t="s">
        <v>172</v>
      </c>
      <c r="E302" s="198" t="s">
        <v>471</v>
      </c>
      <c r="F302" s="199" t="s">
        <v>472</v>
      </c>
      <c r="G302" s="200" t="s">
        <v>175</v>
      </c>
      <c r="H302" s="201">
        <v>1180</v>
      </c>
      <c r="I302" s="202"/>
      <c r="J302" s="203">
        <f>ROUND(I302*H302,2)</f>
        <v>0</v>
      </c>
      <c r="K302" s="199" t="s">
        <v>176</v>
      </c>
      <c r="L302" s="37"/>
      <c r="M302" s="204" t="s">
        <v>1</v>
      </c>
      <c r="N302" s="205" t="s">
        <v>38</v>
      </c>
      <c r="O302" s="65"/>
      <c r="P302" s="206">
        <f>O302*H302</f>
        <v>0</v>
      </c>
      <c r="Q302" s="206">
        <v>0</v>
      </c>
      <c r="R302" s="206">
        <f>Q302*H302</f>
        <v>0</v>
      </c>
      <c r="S302" s="206">
        <v>0</v>
      </c>
      <c r="T302" s="207">
        <f>S302*H302</f>
        <v>0</v>
      </c>
      <c r="AR302" s="208" t="s">
        <v>177</v>
      </c>
      <c r="AT302" s="208" t="s">
        <v>172</v>
      </c>
      <c r="AU302" s="208" t="s">
        <v>82</v>
      </c>
      <c r="AY302" s="16" t="s">
        <v>170</v>
      </c>
      <c r="BE302" s="209">
        <f>IF(N302="základní",J302,0)</f>
        <v>0</v>
      </c>
      <c r="BF302" s="209">
        <f>IF(N302="snížená",J302,0)</f>
        <v>0</v>
      </c>
      <c r="BG302" s="209">
        <f>IF(N302="zákl. přenesená",J302,0)</f>
        <v>0</v>
      </c>
      <c r="BH302" s="209">
        <f>IF(N302="sníž. přenesená",J302,0)</f>
        <v>0</v>
      </c>
      <c r="BI302" s="209">
        <f>IF(N302="nulová",J302,0)</f>
        <v>0</v>
      </c>
      <c r="BJ302" s="16" t="s">
        <v>80</v>
      </c>
      <c r="BK302" s="209">
        <f>ROUND(I302*H302,2)</f>
        <v>0</v>
      </c>
      <c r="BL302" s="16" t="s">
        <v>177</v>
      </c>
      <c r="BM302" s="208" t="s">
        <v>516</v>
      </c>
    </row>
    <row r="303" spans="2:65" s="1" customFormat="1" ht="23.1" customHeight="1">
      <c r="B303" s="33"/>
      <c r="C303" s="197" t="s">
        <v>517</v>
      </c>
      <c r="D303" s="197" t="s">
        <v>172</v>
      </c>
      <c r="E303" s="198" t="s">
        <v>518</v>
      </c>
      <c r="F303" s="199" t="s">
        <v>519</v>
      </c>
      <c r="G303" s="200" t="s">
        <v>175</v>
      </c>
      <c r="H303" s="201">
        <v>1180</v>
      </c>
      <c r="I303" s="202"/>
      <c r="J303" s="203">
        <f>ROUND(I303*H303,2)</f>
        <v>0</v>
      </c>
      <c r="K303" s="199" t="s">
        <v>176</v>
      </c>
      <c r="L303" s="37"/>
      <c r="M303" s="204" t="s">
        <v>1</v>
      </c>
      <c r="N303" s="205" t="s">
        <v>38</v>
      </c>
      <c r="O303" s="65"/>
      <c r="P303" s="206">
        <f>O303*H303</f>
        <v>0</v>
      </c>
      <c r="Q303" s="206">
        <v>0</v>
      </c>
      <c r="R303" s="206">
        <f>Q303*H303</f>
        <v>0</v>
      </c>
      <c r="S303" s="206">
        <v>0</v>
      </c>
      <c r="T303" s="207">
        <f>S303*H303</f>
        <v>0</v>
      </c>
      <c r="AR303" s="208" t="s">
        <v>177</v>
      </c>
      <c r="AT303" s="208" t="s">
        <v>172</v>
      </c>
      <c r="AU303" s="208" t="s">
        <v>82</v>
      </c>
      <c r="AY303" s="16" t="s">
        <v>170</v>
      </c>
      <c r="BE303" s="209">
        <f>IF(N303="základní",J303,0)</f>
        <v>0</v>
      </c>
      <c r="BF303" s="209">
        <f>IF(N303="snížená",J303,0)</f>
        <v>0</v>
      </c>
      <c r="BG303" s="209">
        <f>IF(N303="zákl. přenesená",J303,0)</f>
        <v>0</v>
      </c>
      <c r="BH303" s="209">
        <f>IF(N303="sníž. přenesená",J303,0)</f>
        <v>0</v>
      </c>
      <c r="BI303" s="209">
        <f>IF(N303="nulová",J303,0)</f>
        <v>0</v>
      </c>
      <c r="BJ303" s="16" t="s">
        <v>80</v>
      </c>
      <c r="BK303" s="209">
        <f>ROUND(I303*H303,2)</f>
        <v>0</v>
      </c>
      <c r="BL303" s="16" t="s">
        <v>177</v>
      </c>
      <c r="BM303" s="208" t="s">
        <v>520</v>
      </c>
    </row>
    <row r="304" spans="2:65" s="12" customFormat="1">
      <c r="B304" s="210"/>
      <c r="C304" s="211"/>
      <c r="D304" s="212" t="s">
        <v>179</v>
      </c>
      <c r="E304" s="213" t="s">
        <v>1</v>
      </c>
      <c r="F304" s="214" t="s">
        <v>521</v>
      </c>
      <c r="G304" s="211"/>
      <c r="H304" s="215">
        <v>1180</v>
      </c>
      <c r="I304" s="216"/>
      <c r="J304" s="211"/>
      <c r="K304" s="211"/>
      <c r="L304" s="217"/>
      <c r="M304" s="218"/>
      <c r="N304" s="219"/>
      <c r="O304" s="219"/>
      <c r="P304" s="219"/>
      <c r="Q304" s="219"/>
      <c r="R304" s="219"/>
      <c r="S304" s="219"/>
      <c r="T304" s="220"/>
      <c r="AT304" s="221" t="s">
        <v>179</v>
      </c>
      <c r="AU304" s="221" t="s">
        <v>82</v>
      </c>
      <c r="AV304" s="12" t="s">
        <v>82</v>
      </c>
      <c r="AW304" s="12" t="s">
        <v>30</v>
      </c>
      <c r="AX304" s="12" t="s">
        <v>80</v>
      </c>
      <c r="AY304" s="221" t="s">
        <v>170</v>
      </c>
    </row>
    <row r="305" spans="2:65" s="11" customFormat="1" ht="22.75" customHeight="1">
      <c r="B305" s="181"/>
      <c r="C305" s="182"/>
      <c r="D305" s="183" t="s">
        <v>72</v>
      </c>
      <c r="E305" s="195" t="s">
        <v>522</v>
      </c>
      <c r="F305" s="195" t="s">
        <v>523</v>
      </c>
      <c r="G305" s="182"/>
      <c r="H305" s="182"/>
      <c r="I305" s="185"/>
      <c r="J305" s="196">
        <f>BK305</f>
        <v>0</v>
      </c>
      <c r="K305" s="182"/>
      <c r="L305" s="187"/>
      <c r="M305" s="188"/>
      <c r="N305" s="189"/>
      <c r="O305" s="189"/>
      <c r="P305" s="190">
        <f>SUM(P306:P314)</f>
        <v>0</v>
      </c>
      <c r="Q305" s="189"/>
      <c r="R305" s="190">
        <f>SUM(R306:R314)</f>
        <v>34.496000000000002</v>
      </c>
      <c r="S305" s="189"/>
      <c r="T305" s="191">
        <f>SUM(T306:T314)</f>
        <v>0</v>
      </c>
      <c r="AR305" s="192" t="s">
        <v>80</v>
      </c>
      <c r="AT305" s="193" t="s">
        <v>72</v>
      </c>
      <c r="AU305" s="193" t="s">
        <v>80</v>
      </c>
      <c r="AY305" s="192" t="s">
        <v>170</v>
      </c>
      <c r="BK305" s="194">
        <f>SUM(BK306:BK314)</f>
        <v>0</v>
      </c>
    </row>
    <row r="306" spans="2:65" s="1" customFormat="1" ht="16.3" customHeight="1">
      <c r="B306" s="33"/>
      <c r="C306" s="197" t="s">
        <v>524</v>
      </c>
      <c r="D306" s="197" t="s">
        <v>172</v>
      </c>
      <c r="E306" s="198" t="s">
        <v>525</v>
      </c>
      <c r="F306" s="199" t="s">
        <v>526</v>
      </c>
      <c r="G306" s="200" t="s">
        <v>175</v>
      </c>
      <c r="H306" s="201">
        <v>269.5</v>
      </c>
      <c r="I306" s="202"/>
      <c r="J306" s="203">
        <f>ROUND(I306*H306,2)</f>
        <v>0</v>
      </c>
      <c r="K306" s="199" t="s">
        <v>176</v>
      </c>
      <c r="L306" s="37"/>
      <c r="M306" s="204" t="s">
        <v>1</v>
      </c>
      <c r="N306" s="205" t="s">
        <v>38</v>
      </c>
      <c r="O306" s="65"/>
      <c r="P306" s="206">
        <f>O306*H306</f>
        <v>0</v>
      </c>
      <c r="Q306" s="206">
        <v>0</v>
      </c>
      <c r="R306" s="206">
        <f>Q306*H306</f>
        <v>0</v>
      </c>
      <c r="S306" s="206">
        <v>0</v>
      </c>
      <c r="T306" s="207">
        <f>S306*H306</f>
        <v>0</v>
      </c>
      <c r="AR306" s="208" t="s">
        <v>177</v>
      </c>
      <c r="AT306" s="208" t="s">
        <v>172</v>
      </c>
      <c r="AU306" s="208" t="s">
        <v>82</v>
      </c>
      <c r="AY306" s="16" t="s">
        <v>170</v>
      </c>
      <c r="BE306" s="209">
        <f>IF(N306="základní",J306,0)</f>
        <v>0</v>
      </c>
      <c r="BF306" s="209">
        <f>IF(N306="snížená",J306,0)</f>
        <v>0</v>
      </c>
      <c r="BG306" s="209">
        <f>IF(N306="zákl. přenesená",J306,0)</f>
        <v>0</v>
      </c>
      <c r="BH306" s="209">
        <f>IF(N306="sníž. přenesená",J306,0)</f>
        <v>0</v>
      </c>
      <c r="BI306" s="209">
        <f>IF(N306="nulová",J306,0)</f>
        <v>0</v>
      </c>
      <c r="BJ306" s="16" t="s">
        <v>80</v>
      </c>
      <c r="BK306" s="209">
        <f>ROUND(I306*H306,2)</f>
        <v>0</v>
      </c>
      <c r="BL306" s="16" t="s">
        <v>177</v>
      </c>
      <c r="BM306" s="208" t="s">
        <v>527</v>
      </c>
    </row>
    <row r="307" spans="2:65" s="1" customFormat="1" ht="16.3" customHeight="1">
      <c r="B307" s="33"/>
      <c r="C307" s="197" t="s">
        <v>528</v>
      </c>
      <c r="D307" s="197" t="s">
        <v>172</v>
      </c>
      <c r="E307" s="198" t="s">
        <v>529</v>
      </c>
      <c r="F307" s="199" t="s">
        <v>530</v>
      </c>
      <c r="G307" s="200" t="s">
        <v>175</v>
      </c>
      <c r="H307" s="201">
        <v>269.5</v>
      </c>
      <c r="I307" s="202"/>
      <c r="J307" s="203">
        <f>ROUND(I307*H307,2)</f>
        <v>0</v>
      </c>
      <c r="K307" s="199" t="s">
        <v>176</v>
      </c>
      <c r="L307" s="37"/>
      <c r="M307" s="204" t="s">
        <v>1</v>
      </c>
      <c r="N307" s="205" t="s">
        <v>38</v>
      </c>
      <c r="O307" s="65"/>
      <c r="P307" s="206">
        <f>O307*H307</f>
        <v>0</v>
      </c>
      <c r="Q307" s="206">
        <v>0</v>
      </c>
      <c r="R307" s="206">
        <f>Q307*H307</f>
        <v>0</v>
      </c>
      <c r="S307" s="206">
        <v>0</v>
      </c>
      <c r="T307" s="207">
        <f>S307*H307</f>
        <v>0</v>
      </c>
      <c r="AR307" s="208" t="s">
        <v>177</v>
      </c>
      <c r="AT307" s="208" t="s">
        <v>172</v>
      </c>
      <c r="AU307" s="208" t="s">
        <v>82</v>
      </c>
      <c r="AY307" s="16" t="s">
        <v>170</v>
      </c>
      <c r="BE307" s="209">
        <f>IF(N307="základní",J307,0)</f>
        <v>0</v>
      </c>
      <c r="BF307" s="209">
        <f>IF(N307="snížená",J307,0)</f>
        <v>0</v>
      </c>
      <c r="BG307" s="209">
        <f>IF(N307="zákl. přenesená",J307,0)</f>
        <v>0</v>
      </c>
      <c r="BH307" s="209">
        <f>IF(N307="sníž. přenesená",J307,0)</f>
        <v>0</v>
      </c>
      <c r="BI307" s="209">
        <f>IF(N307="nulová",J307,0)</f>
        <v>0</v>
      </c>
      <c r="BJ307" s="16" t="s">
        <v>80</v>
      </c>
      <c r="BK307" s="209">
        <f>ROUND(I307*H307,2)</f>
        <v>0</v>
      </c>
      <c r="BL307" s="16" t="s">
        <v>177</v>
      </c>
      <c r="BM307" s="208" t="s">
        <v>531</v>
      </c>
    </row>
    <row r="308" spans="2:65" s="12" customFormat="1">
      <c r="B308" s="210"/>
      <c r="C308" s="211"/>
      <c r="D308" s="212" t="s">
        <v>179</v>
      </c>
      <c r="E308" s="213" t="s">
        <v>1</v>
      </c>
      <c r="F308" s="214" t="s">
        <v>532</v>
      </c>
      <c r="G308" s="211"/>
      <c r="H308" s="215">
        <v>269.5</v>
      </c>
      <c r="I308" s="216"/>
      <c r="J308" s="211"/>
      <c r="K308" s="211"/>
      <c r="L308" s="217"/>
      <c r="M308" s="218"/>
      <c r="N308" s="219"/>
      <c r="O308" s="219"/>
      <c r="P308" s="219"/>
      <c r="Q308" s="219"/>
      <c r="R308" s="219"/>
      <c r="S308" s="219"/>
      <c r="T308" s="220"/>
      <c r="AT308" s="221" t="s">
        <v>179</v>
      </c>
      <c r="AU308" s="221" t="s">
        <v>82</v>
      </c>
      <c r="AV308" s="12" t="s">
        <v>82</v>
      </c>
      <c r="AW308" s="12" t="s">
        <v>30</v>
      </c>
      <c r="AX308" s="12" t="s">
        <v>80</v>
      </c>
      <c r="AY308" s="221" t="s">
        <v>170</v>
      </c>
    </row>
    <row r="309" spans="2:65" s="1" customFormat="1" ht="34.65" customHeight="1">
      <c r="B309" s="33"/>
      <c r="C309" s="197" t="s">
        <v>533</v>
      </c>
      <c r="D309" s="197" t="s">
        <v>172</v>
      </c>
      <c r="E309" s="198" t="s">
        <v>534</v>
      </c>
      <c r="F309" s="199" t="s">
        <v>535</v>
      </c>
      <c r="G309" s="200" t="s">
        <v>175</v>
      </c>
      <c r="H309" s="201">
        <v>245</v>
      </c>
      <c r="I309" s="202"/>
      <c r="J309" s="203">
        <f>ROUND(I309*H309,2)</f>
        <v>0</v>
      </c>
      <c r="K309" s="199" t="s">
        <v>176</v>
      </c>
      <c r="L309" s="37"/>
      <c r="M309" s="204" t="s">
        <v>1</v>
      </c>
      <c r="N309" s="205" t="s">
        <v>38</v>
      </c>
      <c r="O309" s="65"/>
      <c r="P309" s="206">
        <f>O309*H309</f>
        <v>0</v>
      </c>
      <c r="Q309" s="206">
        <v>0.04</v>
      </c>
      <c r="R309" s="206">
        <f>Q309*H309</f>
        <v>9.8000000000000007</v>
      </c>
      <c r="S309" s="206">
        <v>0</v>
      </c>
      <c r="T309" s="207">
        <f>S309*H309</f>
        <v>0</v>
      </c>
      <c r="AR309" s="208" t="s">
        <v>177</v>
      </c>
      <c r="AT309" s="208" t="s">
        <v>172</v>
      </c>
      <c r="AU309" s="208" t="s">
        <v>82</v>
      </c>
      <c r="AY309" s="16" t="s">
        <v>170</v>
      </c>
      <c r="BE309" s="209">
        <f>IF(N309="základní",J309,0)</f>
        <v>0</v>
      </c>
      <c r="BF309" s="209">
        <f>IF(N309="snížená",J309,0)</f>
        <v>0</v>
      </c>
      <c r="BG309" s="209">
        <f>IF(N309="zákl. přenesená",J309,0)</f>
        <v>0</v>
      </c>
      <c r="BH309" s="209">
        <f>IF(N309="sníž. přenesená",J309,0)</f>
        <v>0</v>
      </c>
      <c r="BI309" s="209">
        <f>IF(N309="nulová",J309,0)</f>
        <v>0</v>
      </c>
      <c r="BJ309" s="16" t="s">
        <v>80</v>
      </c>
      <c r="BK309" s="209">
        <f>ROUND(I309*H309,2)</f>
        <v>0</v>
      </c>
      <c r="BL309" s="16" t="s">
        <v>177</v>
      </c>
      <c r="BM309" s="208" t="s">
        <v>536</v>
      </c>
    </row>
    <row r="310" spans="2:65" s="12" customFormat="1">
      <c r="B310" s="210"/>
      <c r="C310" s="211"/>
      <c r="D310" s="212" t="s">
        <v>179</v>
      </c>
      <c r="E310" s="213" t="s">
        <v>121</v>
      </c>
      <c r="F310" s="214" t="s">
        <v>537</v>
      </c>
      <c r="G310" s="211"/>
      <c r="H310" s="215">
        <v>245</v>
      </c>
      <c r="I310" s="216"/>
      <c r="J310" s="211"/>
      <c r="K310" s="211"/>
      <c r="L310" s="217"/>
      <c r="M310" s="218"/>
      <c r="N310" s="219"/>
      <c r="O310" s="219"/>
      <c r="P310" s="219"/>
      <c r="Q310" s="219"/>
      <c r="R310" s="219"/>
      <c r="S310" s="219"/>
      <c r="T310" s="220"/>
      <c r="AT310" s="221" t="s">
        <v>179</v>
      </c>
      <c r="AU310" s="221" t="s">
        <v>82</v>
      </c>
      <c r="AV310" s="12" t="s">
        <v>82</v>
      </c>
      <c r="AW310" s="12" t="s">
        <v>30</v>
      </c>
      <c r="AX310" s="12" t="s">
        <v>80</v>
      </c>
      <c r="AY310" s="221" t="s">
        <v>170</v>
      </c>
    </row>
    <row r="311" spans="2:65" s="1" customFormat="1" ht="23.1" customHeight="1">
      <c r="B311" s="33"/>
      <c r="C311" s="243" t="s">
        <v>538</v>
      </c>
      <c r="D311" s="243" t="s">
        <v>291</v>
      </c>
      <c r="E311" s="244" t="s">
        <v>539</v>
      </c>
      <c r="F311" s="245" t="s">
        <v>540</v>
      </c>
      <c r="G311" s="246" t="s">
        <v>175</v>
      </c>
      <c r="H311" s="247">
        <v>245</v>
      </c>
      <c r="I311" s="248"/>
      <c r="J311" s="249">
        <f>ROUND(I311*H311,2)</f>
        <v>0</v>
      </c>
      <c r="K311" s="245" t="s">
        <v>1</v>
      </c>
      <c r="L311" s="250"/>
      <c r="M311" s="251" t="s">
        <v>1</v>
      </c>
      <c r="N311" s="252" t="s">
        <v>38</v>
      </c>
      <c r="O311" s="65"/>
      <c r="P311" s="206">
        <f>O311*H311</f>
        <v>0</v>
      </c>
      <c r="Q311" s="206">
        <v>1.0800000000000001E-2</v>
      </c>
      <c r="R311" s="206">
        <f>Q311*H311</f>
        <v>2.6460000000000004</v>
      </c>
      <c r="S311" s="206">
        <v>0</v>
      </c>
      <c r="T311" s="207">
        <f>S311*H311</f>
        <v>0</v>
      </c>
      <c r="AR311" s="208" t="s">
        <v>208</v>
      </c>
      <c r="AT311" s="208" t="s">
        <v>291</v>
      </c>
      <c r="AU311" s="208" t="s">
        <v>82</v>
      </c>
      <c r="AY311" s="16" t="s">
        <v>170</v>
      </c>
      <c r="BE311" s="209">
        <f>IF(N311="základní",J311,0)</f>
        <v>0</v>
      </c>
      <c r="BF311" s="209">
        <f>IF(N311="snížená",J311,0)</f>
        <v>0</v>
      </c>
      <c r="BG311" s="209">
        <f>IF(N311="zákl. přenesená",J311,0)</f>
        <v>0</v>
      </c>
      <c r="BH311" s="209">
        <f>IF(N311="sníž. přenesená",J311,0)</f>
        <v>0</v>
      </c>
      <c r="BI311" s="209">
        <f>IF(N311="nulová",J311,0)</f>
        <v>0</v>
      </c>
      <c r="BJ311" s="16" t="s">
        <v>80</v>
      </c>
      <c r="BK311" s="209">
        <f>ROUND(I311*H311,2)</f>
        <v>0</v>
      </c>
      <c r="BL311" s="16" t="s">
        <v>177</v>
      </c>
      <c r="BM311" s="208" t="s">
        <v>541</v>
      </c>
    </row>
    <row r="312" spans="2:65" s="12" customFormat="1">
      <c r="B312" s="210"/>
      <c r="C312" s="211"/>
      <c r="D312" s="212" t="s">
        <v>179</v>
      </c>
      <c r="E312" s="211"/>
      <c r="F312" s="214" t="s">
        <v>542</v>
      </c>
      <c r="G312" s="211"/>
      <c r="H312" s="215">
        <v>245</v>
      </c>
      <c r="I312" s="216"/>
      <c r="J312" s="211"/>
      <c r="K312" s="211"/>
      <c r="L312" s="217"/>
      <c r="M312" s="218"/>
      <c r="N312" s="219"/>
      <c r="O312" s="219"/>
      <c r="P312" s="219"/>
      <c r="Q312" s="219"/>
      <c r="R312" s="219"/>
      <c r="S312" s="219"/>
      <c r="T312" s="220"/>
      <c r="AT312" s="221" t="s">
        <v>179</v>
      </c>
      <c r="AU312" s="221" t="s">
        <v>82</v>
      </c>
      <c r="AV312" s="12" t="s">
        <v>82</v>
      </c>
      <c r="AW312" s="12" t="s">
        <v>4</v>
      </c>
      <c r="AX312" s="12" t="s">
        <v>80</v>
      </c>
      <c r="AY312" s="221" t="s">
        <v>170</v>
      </c>
    </row>
    <row r="313" spans="2:65" s="1" customFormat="1" ht="16.3" customHeight="1">
      <c r="B313" s="33"/>
      <c r="C313" s="243" t="s">
        <v>543</v>
      </c>
      <c r="D313" s="243" t="s">
        <v>291</v>
      </c>
      <c r="E313" s="244" t="s">
        <v>544</v>
      </c>
      <c r="F313" s="245" t="s">
        <v>545</v>
      </c>
      <c r="G313" s="246" t="s">
        <v>278</v>
      </c>
      <c r="H313" s="247">
        <v>22.05</v>
      </c>
      <c r="I313" s="248"/>
      <c r="J313" s="249">
        <f>ROUND(I313*H313,2)</f>
        <v>0</v>
      </c>
      <c r="K313" s="245" t="s">
        <v>176</v>
      </c>
      <c r="L313" s="250"/>
      <c r="M313" s="251" t="s">
        <v>1</v>
      </c>
      <c r="N313" s="252" t="s">
        <v>38</v>
      </c>
      <c r="O313" s="65"/>
      <c r="P313" s="206">
        <f>O313*H313</f>
        <v>0</v>
      </c>
      <c r="Q313" s="206">
        <v>1</v>
      </c>
      <c r="R313" s="206">
        <f>Q313*H313</f>
        <v>22.05</v>
      </c>
      <c r="S313" s="206">
        <v>0</v>
      </c>
      <c r="T313" s="207">
        <f>S313*H313</f>
        <v>0</v>
      </c>
      <c r="AR313" s="208" t="s">
        <v>208</v>
      </c>
      <c r="AT313" s="208" t="s">
        <v>291</v>
      </c>
      <c r="AU313" s="208" t="s">
        <v>82</v>
      </c>
      <c r="AY313" s="16" t="s">
        <v>170</v>
      </c>
      <c r="BE313" s="209">
        <f>IF(N313="základní",J313,0)</f>
        <v>0</v>
      </c>
      <c r="BF313" s="209">
        <f>IF(N313="snížená",J313,0)</f>
        <v>0</v>
      </c>
      <c r="BG313" s="209">
        <f>IF(N313="zákl. přenesená",J313,0)</f>
        <v>0</v>
      </c>
      <c r="BH313" s="209">
        <f>IF(N313="sníž. přenesená",J313,0)</f>
        <v>0</v>
      </c>
      <c r="BI313" s="209">
        <f>IF(N313="nulová",J313,0)</f>
        <v>0</v>
      </c>
      <c r="BJ313" s="16" t="s">
        <v>80</v>
      </c>
      <c r="BK313" s="209">
        <f>ROUND(I313*H313,2)</f>
        <v>0</v>
      </c>
      <c r="BL313" s="16" t="s">
        <v>177</v>
      </c>
      <c r="BM313" s="208" t="s">
        <v>546</v>
      </c>
    </row>
    <row r="314" spans="2:65" s="12" customFormat="1">
      <c r="B314" s="210"/>
      <c r="C314" s="211"/>
      <c r="D314" s="212" t="s">
        <v>179</v>
      </c>
      <c r="E314" s="213" t="s">
        <v>1</v>
      </c>
      <c r="F314" s="214" t="s">
        <v>547</v>
      </c>
      <c r="G314" s="211"/>
      <c r="H314" s="215">
        <v>22.05</v>
      </c>
      <c r="I314" s="216"/>
      <c r="J314" s="211"/>
      <c r="K314" s="211"/>
      <c r="L314" s="217"/>
      <c r="M314" s="218"/>
      <c r="N314" s="219"/>
      <c r="O314" s="219"/>
      <c r="P314" s="219"/>
      <c r="Q314" s="219"/>
      <c r="R314" s="219"/>
      <c r="S314" s="219"/>
      <c r="T314" s="220"/>
      <c r="AT314" s="221" t="s">
        <v>179</v>
      </c>
      <c r="AU314" s="221" t="s">
        <v>82</v>
      </c>
      <c r="AV314" s="12" t="s">
        <v>82</v>
      </c>
      <c r="AW314" s="12" t="s">
        <v>30</v>
      </c>
      <c r="AX314" s="12" t="s">
        <v>80</v>
      </c>
      <c r="AY314" s="221" t="s">
        <v>170</v>
      </c>
    </row>
    <row r="315" spans="2:65" s="11" customFormat="1" ht="22.75" customHeight="1">
      <c r="B315" s="181"/>
      <c r="C315" s="182"/>
      <c r="D315" s="183" t="s">
        <v>72</v>
      </c>
      <c r="E315" s="195" t="s">
        <v>208</v>
      </c>
      <c r="F315" s="195" t="s">
        <v>548</v>
      </c>
      <c r="G315" s="182"/>
      <c r="H315" s="182"/>
      <c r="I315" s="185"/>
      <c r="J315" s="196">
        <f>BK315</f>
        <v>0</v>
      </c>
      <c r="K315" s="182"/>
      <c r="L315" s="187"/>
      <c r="M315" s="188"/>
      <c r="N315" s="189"/>
      <c r="O315" s="189"/>
      <c r="P315" s="190">
        <f>SUM(P316:P328)</f>
        <v>0</v>
      </c>
      <c r="Q315" s="189"/>
      <c r="R315" s="190">
        <f>SUM(R316:R328)</f>
        <v>36.420860000000005</v>
      </c>
      <c r="S315" s="189"/>
      <c r="T315" s="191">
        <f>SUM(T316:T328)</f>
        <v>0</v>
      </c>
      <c r="AR315" s="192" t="s">
        <v>80</v>
      </c>
      <c r="AT315" s="193" t="s">
        <v>72</v>
      </c>
      <c r="AU315" s="193" t="s">
        <v>80</v>
      </c>
      <c r="AY315" s="192" t="s">
        <v>170</v>
      </c>
      <c r="BK315" s="194">
        <f>SUM(BK316:BK328)</f>
        <v>0</v>
      </c>
    </row>
    <row r="316" spans="2:65" s="1" customFormat="1" ht="34.65" customHeight="1">
      <c r="B316" s="33"/>
      <c r="C316" s="197" t="s">
        <v>549</v>
      </c>
      <c r="D316" s="197" t="s">
        <v>172</v>
      </c>
      <c r="E316" s="198" t="s">
        <v>550</v>
      </c>
      <c r="F316" s="199" t="s">
        <v>551</v>
      </c>
      <c r="G316" s="200" t="s">
        <v>233</v>
      </c>
      <c r="H316" s="201">
        <v>50</v>
      </c>
      <c r="I316" s="202"/>
      <c r="J316" s="203">
        <f>ROUND(I316*H316,2)</f>
        <v>0</v>
      </c>
      <c r="K316" s="199" t="s">
        <v>176</v>
      </c>
      <c r="L316" s="37"/>
      <c r="M316" s="204" t="s">
        <v>1</v>
      </c>
      <c r="N316" s="205" t="s">
        <v>38</v>
      </c>
      <c r="O316" s="65"/>
      <c r="P316" s="206">
        <f>O316*H316</f>
        <v>0</v>
      </c>
      <c r="Q316" s="206">
        <v>1.0000000000000001E-5</v>
      </c>
      <c r="R316" s="206">
        <f>Q316*H316</f>
        <v>5.0000000000000001E-4</v>
      </c>
      <c r="S316" s="206">
        <v>0</v>
      </c>
      <c r="T316" s="207">
        <f>S316*H316</f>
        <v>0</v>
      </c>
      <c r="AR316" s="208" t="s">
        <v>177</v>
      </c>
      <c r="AT316" s="208" t="s">
        <v>172</v>
      </c>
      <c r="AU316" s="208" t="s">
        <v>82</v>
      </c>
      <c r="AY316" s="16" t="s">
        <v>170</v>
      </c>
      <c r="BE316" s="209">
        <f>IF(N316="základní",J316,0)</f>
        <v>0</v>
      </c>
      <c r="BF316" s="209">
        <f>IF(N316="snížená",J316,0)</f>
        <v>0</v>
      </c>
      <c r="BG316" s="209">
        <f>IF(N316="zákl. přenesená",J316,0)</f>
        <v>0</v>
      </c>
      <c r="BH316" s="209">
        <f>IF(N316="sníž. přenesená",J316,0)</f>
        <v>0</v>
      </c>
      <c r="BI316" s="209">
        <f>IF(N316="nulová",J316,0)</f>
        <v>0</v>
      </c>
      <c r="BJ316" s="16" t="s">
        <v>80</v>
      </c>
      <c r="BK316" s="209">
        <f>ROUND(I316*H316,2)</f>
        <v>0</v>
      </c>
      <c r="BL316" s="16" t="s">
        <v>177</v>
      </c>
      <c r="BM316" s="208" t="s">
        <v>552</v>
      </c>
    </row>
    <row r="317" spans="2:65" s="12" customFormat="1">
      <c r="B317" s="210"/>
      <c r="C317" s="211"/>
      <c r="D317" s="212" t="s">
        <v>179</v>
      </c>
      <c r="E317" s="213" t="s">
        <v>1</v>
      </c>
      <c r="F317" s="214" t="s">
        <v>553</v>
      </c>
      <c r="G317" s="211"/>
      <c r="H317" s="215">
        <v>50</v>
      </c>
      <c r="I317" s="216"/>
      <c r="J317" s="211"/>
      <c r="K317" s="211"/>
      <c r="L317" s="217"/>
      <c r="M317" s="218"/>
      <c r="N317" s="219"/>
      <c r="O317" s="219"/>
      <c r="P317" s="219"/>
      <c r="Q317" s="219"/>
      <c r="R317" s="219"/>
      <c r="S317" s="219"/>
      <c r="T317" s="220"/>
      <c r="AT317" s="221" t="s">
        <v>179</v>
      </c>
      <c r="AU317" s="221" t="s">
        <v>82</v>
      </c>
      <c r="AV317" s="12" t="s">
        <v>82</v>
      </c>
      <c r="AW317" s="12" t="s">
        <v>30</v>
      </c>
      <c r="AX317" s="12" t="s">
        <v>80</v>
      </c>
      <c r="AY317" s="221" t="s">
        <v>170</v>
      </c>
    </row>
    <row r="318" spans="2:65" s="1" customFormat="1" ht="16.3" customHeight="1">
      <c r="B318" s="33"/>
      <c r="C318" s="243" t="s">
        <v>554</v>
      </c>
      <c r="D318" s="243" t="s">
        <v>291</v>
      </c>
      <c r="E318" s="244" t="s">
        <v>555</v>
      </c>
      <c r="F318" s="245" t="s">
        <v>556</v>
      </c>
      <c r="G318" s="246" t="s">
        <v>233</v>
      </c>
      <c r="H318" s="247">
        <v>50</v>
      </c>
      <c r="I318" s="248"/>
      <c r="J318" s="249">
        <f>ROUND(I318*H318,2)</f>
        <v>0</v>
      </c>
      <c r="K318" s="245" t="s">
        <v>176</v>
      </c>
      <c r="L318" s="250"/>
      <c r="M318" s="251" t="s">
        <v>1</v>
      </c>
      <c r="N318" s="252" t="s">
        <v>38</v>
      </c>
      <c r="O318" s="65"/>
      <c r="P318" s="206">
        <f>O318*H318</f>
        <v>0</v>
      </c>
      <c r="Q318" s="206">
        <v>4.6899999999999997E-3</v>
      </c>
      <c r="R318" s="206">
        <f>Q318*H318</f>
        <v>0.23449999999999999</v>
      </c>
      <c r="S318" s="206">
        <v>0</v>
      </c>
      <c r="T318" s="207">
        <f>S318*H318</f>
        <v>0</v>
      </c>
      <c r="AR318" s="208" t="s">
        <v>208</v>
      </c>
      <c r="AT318" s="208" t="s">
        <v>291</v>
      </c>
      <c r="AU318" s="208" t="s">
        <v>82</v>
      </c>
      <c r="AY318" s="16" t="s">
        <v>170</v>
      </c>
      <c r="BE318" s="209">
        <f>IF(N318="základní",J318,0)</f>
        <v>0</v>
      </c>
      <c r="BF318" s="209">
        <f>IF(N318="snížená",J318,0)</f>
        <v>0</v>
      </c>
      <c r="BG318" s="209">
        <f>IF(N318="zákl. přenesená",J318,0)</f>
        <v>0</v>
      </c>
      <c r="BH318" s="209">
        <f>IF(N318="sníž. přenesená",J318,0)</f>
        <v>0</v>
      </c>
      <c r="BI318" s="209">
        <f>IF(N318="nulová",J318,0)</f>
        <v>0</v>
      </c>
      <c r="BJ318" s="16" t="s">
        <v>80</v>
      </c>
      <c r="BK318" s="209">
        <f>ROUND(I318*H318,2)</f>
        <v>0</v>
      </c>
      <c r="BL318" s="16" t="s">
        <v>177</v>
      </c>
      <c r="BM318" s="208" t="s">
        <v>557</v>
      </c>
    </row>
    <row r="319" spans="2:65" s="1" customFormat="1" ht="16.3" customHeight="1">
      <c r="B319" s="33"/>
      <c r="C319" s="197" t="s">
        <v>558</v>
      </c>
      <c r="D319" s="197" t="s">
        <v>172</v>
      </c>
      <c r="E319" s="198" t="s">
        <v>559</v>
      </c>
      <c r="F319" s="199" t="s">
        <v>560</v>
      </c>
      <c r="G319" s="200" t="s">
        <v>561</v>
      </c>
      <c r="H319" s="201">
        <v>11</v>
      </c>
      <c r="I319" s="202"/>
      <c r="J319" s="203">
        <f>ROUND(I319*H319,2)</f>
        <v>0</v>
      </c>
      <c r="K319" s="199" t="s">
        <v>1</v>
      </c>
      <c r="L319" s="37"/>
      <c r="M319" s="204" t="s">
        <v>1</v>
      </c>
      <c r="N319" s="205" t="s">
        <v>38</v>
      </c>
      <c r="O319" s="65"/>
      <c r="P319" s="206">
        <f>O319*H319</f>
        <v>0</v>
      </c>
      <c r="Q319" s="206">
        <v>0</v>
      </c>
      <c r="R319" s="206">
        <f>Q319*H319</f>
        <v>0</v>
      </c>
      <c r="S319" s="206">
        <v>0</v>
      </c>
      <c r="T319" s="207">
        <f>S319*H319</f>
        <v>0</v>
      </c>
      <c r="AR319" s="208" t="s">
        <v>177</v>
      </c>
      <c r="AT319" s="208" t="s">
        <v>172</v>
      </c>
      <c r="AU319" s="208" t="s">
        <v>82</v>
      </c>
      <c r="AY319" s="16" t="s">
        <v>170</v>
      </c>
      <c r="BE319" s="209">
        <f>IF(N319="základní",J319,0)</f>
        <v>0</v>
      </c>
      <c r="BF319" s="209">
        <f>IF(N319="snížená",J319,0)</f>
        <v>0</v>
      </c>
      <c r="BG319" s="209">
        <f>IF(N319="zákl. přenesená",J319,0)</f>
        <v>0</v>
      </c>
      <c r="BH319" s="209">
        <f>IF(N319="sníž. přenesená",J319,0)</f>
        <v>0</v>
      </c>
      <c r="BI319" s="209">
        <f>IF(N319="nulová",J319,0)</f>
        <v>0</v>
      </c>
      <c r="BJ319" s="16" t="s">
        <v>80</v>
      </c>
      <c r="BK319" s="209">
        <f>ROUND(I319*H319,2)</f>
        <v>0</v>
      </c>
      <c r="BL319" s="16" t="s">
        <v>177</v>
      </c>
      <c r="BM319" s="208" t="s">
        <v>562</v>
      </c>
    </row>
    <row r="320" spans="2:65" s="1" customFormat="1" ht="16.3" customHeight="1">
      <c r="B320" s="33"/>
      <c r="C320" s="197" t="s">
        <v>563</v>
      </c>
      <c r="D320" s="197" t="s">
        <v>172</v>
      </c>
      <c r="E320" s="198" t="s">
        <v>564</v>
      </c>
      <c r="F320" s="199" t="s">
        <v>565</v>
      </c>
      <c r="G320" s="200" t="s">
        <v>561</v>
      </c>
      <c r="H320" s="201">
        <v>15</v>
      </c>
      <c r="I320" s="202"/>
      <c r="J320" s="203">
        <f>ROUND(I320*H320,2)</f>
        <v>0</v>
      </c>
      <c r="K320" s="199" t="s">
        <v>1</v>
      </c>
      <c r="L320" s="37"/>
      <c r="M320" s="204" t="s">
        <v>1</v>
      </c>
      <c r="N320" s="205" t="s">
        <v>38</v>
      </c>
      <c r="O320" s="65"/>
      <c r="P320" s="206">
        <f>O320*H320</f>
        <v>0</v>
      </c>
      <c r="Q320" s="206">
        <v>0</v>
      </c>
      <c r="R320" s="206">
        <f>Q320*H320</f>
        <v>0</v>
      </c>
      <c r="S320" s="206">
        <v>0</v>
      </c>
      <c r="T320" s="207">
        <f>S320*H320</f>
        <v>0</v>
      </c>
      <c r="AR320" s="208" t="s">
        <v>177</v>
      </c>
      <c r="AT320" s="208" t="s">
        <v>172</v>
      </c>
      <c r="AU320" s="208" t="s">
        <v>82</v>
      </c>
      <c r="AY320" s="16" t="s">
        <v>170</v>
      </c>
      <c r="BE320" s="209">
        <f>IF(N320="základní",J320,0)</f>
        <v>0</v>
      </c>
      <c r="BF320" s="209">
        <f>IF(N320="snížená",J320,0)</f>
        <v>0</v>
      </c>
      <c r="BG320" s="209">
        <f>IF(N320="zákl. přenesená",J320,0)</f>
        <v>0</v>
      </c>
      <c r="BH320" s="209">
        <f>IF(N320="sníž. přenesená",J320,0)</f>
        <v>0</v>
      </c>
      <c r="BI320" s="209">
        <f>IF(N320="nulová",J320,0)</f>
        <v>0</v>
      </c>
      <c r="BJ320" s="16" t="s">
        <v>80</v>
      </c>
      <c r="BK320" s="209">
        <f>ROUND(I320*H320,2)</f>
        <v>0</v>
      </c>
      <c r="BL320" s="16" t="s">
        <v>177</v>
      </c>
      <c r="BM320" s="208" t="s">
        <v>566</v>
      </c>
    </row>
    <row r="321" spans="2:65" s="12" customFormat="1">
      <c r="B321" s="210"/>
      <c r="C321" s="211"/>
      <c r="D321" s="212" t="s">
        <v>179</v>
      </c>
      <c r="E321" s="213" t="s">
        <v>1</v>
      </c>
      <c r="F321" s="214" t="s">
        <v>567</v>
      </c>
      <c r="G321" s="211"/>
      <c r="H321" s="215">
        <v>15</v>
      </c>
      <c r="I321" s="216"/>
      <c r="J321" s="211"/>
      <c r="K321" s="211"/>
      <c r="L321" s="217"/>
      <c r="M321" s="218"/>
      <c r="N321" s="219"/>
      <c r="O321" s="219"/>
      <c r="P321" s="219"/>
      <c r="Q321" s="219"/>
      <c r="R321" s="219"/>
      <c r="S321" s="219"/>
      <c r="T321" s="220"/>
      <c r="AT321" s="221" t="s">
        <v>179</v>
      </c>
      <c r="AU321" s="221" t="s">
        <v>82</v>
      </c>
      <c r="AV321" s="12" t="s">
        <v>82</v>
      </c>
      <c r="AW321" s="12" t="s">
        <v>30</v>
      </c>
      <c r="AX321" s="12" t="s">
        <v>80</v>
      </c>
      <c r="AY321" s="221" t="s">
        <v>170</v>
      </c>
    </row>
    <row r="322" spans="2:65" s="1" customFormat="1" ht="23.1" customHeight="1">
      <c r="B322" s="33"/>
      <c r="C322" s="197" t="s">
        <v>568</v>
      </c>
      <c r="D322" s="197" t="s">
        <v>172</v>
      </c>
      <c r="E322" s="198" t="s">
        <v>569</v>
      </c>
      <c r="F322" s="199" t="s">
        <v>570</v>
      </c>
      <c r="G322" s="200" t="s">
        <v>561</v>
      </c>
      <c r="H322" s="201">
        <v>1</v>
      </c>
      <c r="I322" s="202"/>
      <c r="J322" s="203">
        <f>ROUND(I322*H322,2)</f>
        <v>0</v>
      </c>
      <c r="K322" s="199" t="s">
        <v>176</v>
      </c>
      <c r="L322" s="37"/>
      <c r="M322" s="204" t="s">
        <v>1</v>
      </c>
      <c r="N322" s="205" t="s">
        <v>38</v>
      </c>
      <c r="O322" s="65"/>
      <c r="P322" s="206">
        <f>O322*H322</f>
        <v>0</v>
      </c>
      <c r="Q322" s="206">
        <v>2.1167600000000002</v>
      </c>
      <c r="R322" s="206">
        <f>Q322*H322</f>
        <v>2.1167600000000002</v>
      </c>
      <c r="S322" s="206">
        <v>0</v>
      </c>
      <c r="T322" s="207">
        <f>S322*H322</f>
        <v>0</v>
      </c>
      <c r="AR322" s="208" t="s">
        <v>177</v>
      </c>
      <c r="AT322" s="208" t="s">
        <v>172</v>
      </c>
      <c r="AU322" s="208" t="s">
        <v>82</v>
      </c>
      <c r="AY322" s="16" t="s">
        <v>170</v>
      </c>
      <c r="BE322" s="209">
        <f>IF(N322="základní",J322,0)</f>
        <v>0</v>
      </c>
      <c r="BF322" s="209">
        <f>IF(N322="snížená",J322,0)</f>
        <v>0</v>
      </c>
      <c r="BG322" s="209">
        <f>IF(N322="zákl. přenesená",J322,0)</f>
        <v>0</v>
      </c>
      <c r="BH322" s="209">
        <f>IF(N322="sníž. přenesená",J322,0)</f>
        <v>0</v>
      </c>
      <c r="BI322" s="209">
        <f>IF(N322="nulová",J322,0)</f>
        <v>0</v>
      </c>
      <c r="BJ322" s="16" t="s">
        <v>80</v>
      </c>
      <c r="BK322" s="209">
        <f>ROUND(I322*H322,2)</f>
        <v>0</v>
      </c>
      <c r="BL322" s="16" t="s">
        <v>177</v>
      </c>
      <c r="BM322" s="208" t="s">
        <v>571</v>
      </c>
    </row>
    <row r="323" spans="2:65" s="1" customFormat="1" ht="23.1" customHeight="1">
      <c r="B323" s="33"/>
      <c r="C323" s="243" t="s">
        <v>572</v>
      </c>
      <c r="D323" s="243" t="s">
        <v>291</v>
      </c>
      <c r="E323" s="244" t="s">
        <v>573</v>
      </c>
      <c r="F323" s="245" t="s">
        <v>574</v>
      </c>
      <c r="G323" s="246" t="s">
        <v>561</v>
      </c>
      <c r="H323" s="247">
        <v>1</v>
      </c>
      <c r="I323" s="248"/>
      <c r="J323" s="249">
        <f>ROUND(I323*H323,2)</f>
        <v>0</v>
      </c>
      <c r="K323" s="245" t="s">
        <v>1</v>
      </c>
      <c r="L323" s="250"/>
      <c r="M323" s="251" t="s">
        <v>1</v>
      </c>
      <c r="N323" s="252" t="s">
        <v>38</v>
      </c>
      <c r="O323" s="65"/>
      <c r="P323" s="206">
        <f>O323*H323</f>
        <v>0</v>
      </c>
      <c r="Q323" s="206">
        <v>8.6999999999999994E-2</v>
      </c>
      <c r="R323" s="206">
        <f>Q323*H323</f>
        <v>8.6999999999999994E-2</v>
      </c>
      <c r="S323" s="206">
        <v>0</v>
      </c>
      <c r="T323" s="207">
        <f>S323*H323</f>
        <v>0</v>
      </c>
      <c r="AR323" s="208" t="s">
        <v>208</v>
      </c>
      <c r="AT323" s="208" t="s">
        <v>291</v>
      </c>
      <c r="AU323" s="208" t="s">
        <v>82</v>
      </c>
      <c r="AY323" s="16" t="s">
        <v>170</v>
      </c>
      <c r="BE323" s="209">
        <f>IF(N323="základní",J323,0)</f>
        <v>0</v>
      </c>
      <c r="BF323" s="209">
        <f>IF(N323="snížená",J323,0)</f>
        <v>0</v>
      </c>
      <c r="BG323" s="209">
        <f>IF(N323="zákl. přenesená",J323,0)</f>
        <v>0</v>
      </c>
      <c r="BH323" s="209">
        <f>IF(N323="sníž. přenesená",J323,0)</f>
        <v>0</v>
      </c>
      <c r="BI323" s="209">
        <f>IF(N323="nulová",J323,0)</f>
        <v>0</v>
      </c>
      <c r="BJ323" s="16" t="s">
        <v>80</v>
      </c>
      <c r="BK323" s="209">
        <f>ROUND(I323*H323,2)</f>
        <v>0</v>
      </c>
      <c r="BL323" s="16" t="s">
        <v>177</v>
      </c>
      <c r="BM323" s="208" t="s">
        <v>575</v>
      </c>
    </row>
    <row r="324" spans="2:65" s="1" customFormat="1" ht="23.1" customHeight="1">
      <c r="B324" s="33"/>
      <c r="C324" s="197" t="s">
        <v>576</v>
      </c>
      <c r="D324" s="197" t="s">
        <v>172</v>
      </c>
      <c r="E324" s="198" t="s">
        <v>577</v>
      </c>
      <c r="F324" s="199" t="s">
        <v>578</v>
      </c>
      <c r="G324" s="200" t="s">
        <v>561</v>
      </c>
      <c r="H324" s="201">
        <v>11</v>
      </c>
      <c r="I324" s="202"/>
      <c r="J324" s="203">
        <f>ROUND(I324*H324,2)</f>
        <v>0</v>
      </c>
      <c r="K324" s="199" t="s">
        <v>176</v>
      </c>
      <c r="L324" s="37"/>
      <c r="M324" s="204" t="s">
        <v>1</v>
      </c>
      <c r="N324" s="205" t="s">
        <v>38</v>
      </c>
      <c r="O324" s="65"/>
      <c r="P324" s="206">
        <f>O324*H324</f>
        <v>0</v>
      </c>
      <c r="Q324" s="206">
        <v>0.34089999999999998</v>
      </c>
      <c r="R324" s="206">
        <f>Q324*H324</f>
        <v>3.7498999999999998</v>
      </c>
      <c r="S324" s="206">
        <v>0</v>
      </c>
      <c r="T324" s="207">
        <f>S324*H324</f>
        <v>0</v>
      </c>
      <c r="AR324" s="208" t="s">
        <v>177</v>
      </c>
      <c r="AT324" s="208" t="s">
        <v>172</v>
      </c>
      <c r="AU324" s="208" t="s">
        <v>82</v>
      </c>
      <c r="AY324" s="16" t="s">
        <v>170</v>
      </c>
      <c r="BE324" s="209">
        <f>IF(N324="základní",J324,0)</f>
        <v>0</v>
      </c>
      <c r="BF324" s="209">
        <f>IF(N324="snížená",J324,0)</f>
        <v>0</v>
      </c>
      <c r="BG324" s="209">
        <f>IF(N324="zákl. přenesená",J324,0)</f>
        <v>0</v>
      </c>
      <c r="BH324" s="209">
        <f>IF(N324="sníž. přenesená",J324,0)</f>
        <v>0</v>
      </c>
      <c r="BI324" s="209">
        <f>IF(N324="nulová",J324,0)</f>
        <v>0</v>
      </c>
      <c r="BJ324" s="16" t="s">
        <v>80</v>
      </c>
      <c r="BK324" s="209">
        <f>ROUND(I324*H324,2)</f>
        <v>0</v>
      </c>
      <c r="BL324" s="16" t="s">
        <v>177</v>
      </c>
      <c r="BM324" s="208" t="s">
        <v>579</v>
      </c>
    </row>
    <row r="325" spans="2:65" s="12" customFormat="1">
      <c r="B325" s="210"/>
      <c r="C325" s="211"/>
      <c r="D325" s="212" t="s">
        <v>179</v>
      </c>
      <c r="E325" s="213" t="s">
        <v>1</v>
      </c>
      <c r="F325" s="214" t="s">
        <v>580</v>
      </c>
      <c r="G325" s="211"/>
      <c r="H325" s="215">
        <v>11</v>
      </c>
      <c r="I325" s="216"/>
      <c r="J325" s="211"/>
      <c r="K325" s="211"/>
      <c r="L325" s="217"/>
      <c r="M325" s="218"/>
      <c r="N325" s="219"/>
      <c r="O325" s="219"/>
      <c r="P325" s="219"/>
      <c r="Q325" s="219"/>
      <c r="R325" s="219"/>
      <c r="S325" s="219"/>
      <c r="T325" s="220"/>
      <c r="AT325" s="221" t="s">
        <v>179</v>
      </c>
      <c r="AU325" s="221" t="s">
        <v>82</v>
      </c>
      <c r="AV325" s="12" t="s">
        <v>82</v>
      </c>
      <c r="AW325" s="12" t="s">
        <v>30</v>
      </c>
      <c r="AX325" s="12" t="s">
        <v>80</v>
      </c>
      <c r="AY325" s="221" t="s">
        <v>170</v>
      </c>
    </row>
    <row r="326" spans="2:65" s="1" customFormat="1" ht="23.1" customHeight="1">
      <c r="B326" s="33"/>
      <c r="C326" s="243" t="s">
        <v>581</v>
      </c>
      <c r="D326" s="243" t="s">
        <v>291</v>
      </c>
      <c r="E326" s="244" t="s">
        <v>582</v>
      </c>
      <c r="F326" s="245" t="s">
        <v>583</v>
      </c>
      <c r="G326" s="246" t="s">
        <v>561</v>
      </c>
      <c r="H326" s="247">
        <v>11</v>
      </c>
      <c r="I326" s="248"/>
      <c r="J326" s="249">
        <f>ROUND(I326*H326,2)</f>
        <v>0</v>
      </c>
      <c r="K326" s="245" t="s">
        <v>176</v>
      </c>
      <c r="L326" s="250"/>
      <c r="M326" s="251" t="s">
        <v>1</v>
      </c>
      <c r="N326" s="252" t="s">
        <v>38</v>
      </c>
      <c r="O326" s="65"/>
      <c r="P326" s="206">
        <f>O326*H326</f>
        <v>0</v>
      </c>
      <c r="Q326" s="206">
        <v>8.6999999999999994E-2</v>
      </c>
      <c r="R326" s="206">
        <f>Q326*H326</f>
        <v>0.95699999999999996</v>
      </c>
      <c r="S326" s="206">
        <v>0</v>
      </c>
      <c r="T326" s="207">
        <f>S326*H326</f>
        <v>0</v>
      </c>
      <c r="AR326" s="208" t="s">
        <v>208</v>
      </c>
      <c r="AT326" s="208" t="s">
        <v>291</v>
      </c>
      <c r="AU326" s="208" t="s">
        <v>82</v>
      </c>
      <c r="AY326" s="16" t="s">
        <v>170</v>
      </c>
      <c r="BE326" s="209">
        <f>IF(N326="základní",J326,0)</f>
        <v>0</v>
      </c>
      <c r="BF326" s="209">
        <f>IF(N326="snížená",J326,0)</f>
        <v>0</v>
      </c>
      <c r="BG326" s="209">
        <f>IF(N326="zákl. přenesená",J326,0)</f>
        <v>0</v>
      </c>
      <c r="BH326" s="209">
        <f>IF(N326="sníž. přenesená",J326,0)</f>
        <v>0</v>
      </c>
      <c r="BI326" s="209">
        <f>IF(N326="nulová",J326,0)</f>
        <v>0</v>
      </c>
      <c r="BJ326" s="16" t="s">
        <v>80</v>
      </c>
      <c r="BK326" s="209">
        <f>ROUND(I326*H326,2)</f>
        <v>0</v>
      </c>
      <c r="BL326" s="16" t="s">
        <v>177</v>
      </c>
      <c r="BM326" s="208" t="s">
        <v>584</v>
      </c>
    </row>
    <row r="327" spans="2:65" s="1" customFormat="1" ht="23.1" customHeight="1">
      <c r="B327" s="33"/>
      <c r="C327" s="197" t="s">
        <v>585</v>
      </c>
      <c r="D327" s="197" t="s">
        <v>172</v>
      </c>
      <c r="E327" s="198" t="s">
        <v>586</v>
      </c>
      <c r="F327" s="199" t="s">
        <v>587</v>
      </c>
      <c r="G327" s="200" t="s">
        <v>561</v>
      </c>
      <c r="H327" s="201">
        <v>40</v>
      </c>
      <c r="I327" s="202"/>
      <c r="J327" s="203">
        <f>ROUND(I327*H327,2)</f>
        <v>0</v>
      </c>
      <c r="K327" s="199" t="s">
        <v>176</v>
      </c>
      <c r="L327" s="37"/>
      <c r="M327" s="204" t="s">
        <v>1</v>
      </c>
      <c r="N327" s="205" t="s">
        <v>38</v>
      </c>
      <c r="O327" s="65"/>
      <c r="P327" s="206">
        <f>O327*H327</f>
        <v>0</v>
      </c>
      <c r="Q327" s="206">
        <v>0.42080000000000001</v>
      </c>
      <c r="R327" s="206">
        <f>Q327*H327</f>
        <v>16.832000000000001</v>
      </c>
      <c r="S327" s="206">
        <v>0</v>
      </c>
      <c r="T327" s="207">
        <f>S327*H327</f>
        <v>0</v>
      </c>
      <c r="AR327" s="208" t="s">
        <v>177</v>
      </c>
      <c r="AT327" s="208" t="s">
        <v>172</v>
      </c>
      <c r="AU327" s="208" t="s">
        <v>82</v>
      </c>
      <c r="AY327" s="16" t="s">
        <v>170</v>
      </c>
      <c r="BE327" s="209">
        <f>IF(N327="základní",J327,0)</f>
        <v>0</v>
      </c>
      <c r="BF327" s="209">
        <f>IF(N327="snížená",J327,0)</f>
        <v>0</v>
      </c>
      <c r="BG327" s="209">
        <f>IF(N327="zákl. přenesená",J327,0)</f>
        <v>0</v>
      </c>
      <c r="BH327" s="209">
        <f>IF(N327="sníž. přenesená",J327,0)</f>
        <v>0</v>
      </c>
      <c r="BI327" s="209">
        <f>IF(N327="nulová",J327,0)</f>
        <v>0</v>
      </c>
      <c r="BJ327" s="16" t="s">
        <v>80</v>
      </c>
      <c r="BK327" s="209">
        <f>ROUND(I327*H327,2)</f>
        <v>0</v>
      </c>
      <c r="BL327" s="16" t="s">
        <v>177</v>
      </c>
      <c r="BM327" s="208" t="s">
        <v>588</v>
      </c>
    </row>
    <row r="328" spans="2:65" s="1" customFormat="1" ht="34.65" customHeight="1">
      <c r="B328" s="33"/>
      <c r="C328" s="197" t="s">
        <v>589</v>
      </c>
      <c r="D328" s="197" t="s">
        <v>172</v>
      </c>
      <c r="E328" s="198" t="s">
        <v>590</v>
      </c>
      <c r="F328" s="199" t="s">
        <v>591</v>
      </c>
      <c r="G328" s="200" t="s">
        <v>561</v>
      </c>
      <c r="H328" s="201">
        <v>40</v>
      </c>
      <c r="I328" s="202"/>
      <c r="J328" s="203">
        <f>ROUND(I328*H328,2)</f>
        <v>0</v>
      </c>
      <c r="K328" s="199" t="s">
        <v>176</v>
      </c>
      <c r="L328" s="37"/>
      <c r="M328" s="204" t="s">
        <v>1</v>
      </c>
      <c r="N328" s="205" t="s">
        <v>38</v>
      </c>
      <c r="O328" s="65"/>
      <c r="P328" s="206">
        <f>O328*H328</f>
        <v>0</v>
      </c>
      <c r="Q328" s="206">
        <v>0.31108000000000002</v>
      </c>
      <c r="R328" s="206">
        <f>Q328*H328</f>
        <v>12.443200000000001</v>
      </c>
      <c r="S328" s="206">
        <v>0</v>
      </c>
      <c r="T328" s="207">
        <f>S328*H328</f>
        <v>0</v>
      </c>
      <c r="AR328" s="208" t="s">
        <v>177</v>
      </c>
      <c r="AT328" s="208" t="s">
        <v>172</v>
      </c>
      <c r="AU328" s="208" t="s">
        <v>82</v>
      </c>
      <c r="AY328" s="16" t="s">
        <v>170</v>
      </c>
      <c r="BE328" s="209">
        <f>IF(N328="základní",J328,0)</f>
        <v>0</v>
      </c>
      <c r="BF328" s="209">
        <f>IF(N328="snížená",J328,0)</f>
        <v>0</v>
      </c>
      <c r="BG328" s="209">
        <f>IF(N328="zákl. přenesená",J328,0)</f>
        <v>0</v>
      </c>
      <c r="BH328" s="209">
        <f>IF(N328="sníž. přenesená",J328,0)</f>
        <v>0</v>
      </c>
      <c r="BI328" s="209">
        <f>IF(N328="nulová",J328,0)</f>
        <v>0</v>
      </c>
      <c r="BJ328" s="16" t="s">
        <v>80</v>
      </c>
      <c r="BK328" s="209">
        <f>ROUND(I328*H328,2)</f>
        <v>0</v>
      </c>
      <c r="BL328" s="16" t="s">
        <v>177</v>
      </c>
      <c r="BM328" s="208" t="s">
        <v>592</v>
      </c>
    </row>
    <row r="329" spans="2:65" s="11" customFormat="1" ht="22.75" customHeight="1">
      <c r="B329" s="181"/>
      <c r="C329" s="182"/>
      <c r="D329" s="183" t="s">
        <v>72</v>
      </c>
      <c r="E329" s="195" t="s">
        <v>214</v>
      </c>
      <c r="F329" s="195" t="s">
        <v>593</v>
      </c>
      <c r="G329" s="182"/>
      <c r="H329" s="182"/>
      <c r="I329" s="185"/>
      <c r="J329" s="196">
        <f>BK329</f>
        <v>0</v>
      </c>
      <c r="K329" s="182"/>
      <c r="L329" s="187"/>
      <c r="M329" s="188"/>
      <c r="N329" s="189"/>
      <c r="O329" s="189"/>
      <c r="P329" s="190">
        <f>SUM(P330:P379)</f>
        <v>0</v>
      </c>
      <c r="Q329" s="189"/>
      <c r="R329" s="190">
        <f>SUM(R330:R379)</f>
        <v>695.38546000000008</v>
      </c>
      <c r="S329" s="189"/>
      <c r="T329" s="191">
        <f>SUM(T330:T379)</f>
        <v>76.674000000000007</v>
      </c>
      <c r="AR329" s="192" t="s">
        <v>80</v>
      </c>
      <c r="AT329" s="193" t="s">
        <v>72</v>
      </c>
      <c r="AU329" s="193" t="s">
        <v>80</v>
      </c>
      <c r="AY329" s="192" t="s">
        <v>170</v>
      </c>
      <c r="BK329" s="194">
        <f>SUM(BK330:BK379)</f>
        <v>0</v>
      </c>
    </row>
    <row r="330" spans="2:65" s="1" customFormat="1" ht="16.3" customHeight="1">
      <c r="B330" s="33"/>
      <c r="C330" s="197" t="s">
        <v>594</v>
      </c>
      <c r="D330" s="197" t="s">
        <v>172</v>
      </c>
      <c r="E330" s="198" t="s">
        <v>595</v>
      </c>
      <c r="F330" s="199" t="s">
        <v>596</v>
      </c>
      <c r="G330" s="200" t="s">
        <v>597</v>
      </c>
      <c r="H330" s="201">
        <v>50</v>
      </c>
      <c r="I330" s="202"/>
      <c r="J330" s="203">
        <f t="shared" ref="J330:J335" si="0">ROUND(I330*H330,2)</f>
        <v>0</v>
      </c>
      <c r="K330" s="199" t="s">
        <v>1</v>
      </c>
      <c r="L330" s="37"/>
      <c r="M330" s="204" t="s">
        <v>1</v>
      </c>
      <c r="N330" s="205" t="s">
        <v>38</v>
      </c>
      <c r="O330" s="65"/>
      <c r="P330" s="206">
        <f t="shared" ref="P330:P335" si="1">O330*H330</f>
        <v>0</v>
      </c>
      <c r="Q330" s="206">
        <v>0</v>
      </c>
      <c r="R330" s="206">
        <f t="shared" ref="R330:R335" si="2">Q330*H330</f>
        <v>0</v>
      </c>
      <c r="S330" s="206">
        <v>0</v>
      </c>
      <c r="T330" s="207">
        <f t="shared" ref="T330:T335" si="3">S330*H330</f>
        <v>0</v>
      </c>
      <c r="AR330" s="208" t="s">
        <v>177</v>
      </c>
      <c r="AT330" s="208" t="s">
        <v>172</v>
      </c>
      <c r="AU330" s="208" t="s">
        <v>82</v>
      </c>
      <c r="AY330" s="16" t="s">
        <v>170</v>
      </c>
      <c r="BE330" s="209">
        <f t="shared" ref="BE330:BE335" si="4">IF(N330="základní",J330,0)</f>
        <v>0</v>
      </c>
      <c r="BF330" s="209">
        <f t="shared" ref="BF330:BF335" si="5">IF(N330="snížená",J330,0)</f>
        <v>0</v>
      </c>
      <c r="BG330" s="209">
        <f t="shared" ref="BG330:BG335" si="6">IF(N330="zákl. přenesená",J330,0)</f>
        <v>0</v>
      </c>
      <c r="BH330" s="209">
        <f t="shared" ref="BH330:BH335" si="7">IF(N330="sníž. přenesená",J330,0)</f>
        <v>0</v>
      </c>
      <c r="BI330" s="209">
        <f t="shared" ref="BI330:BI335" si="8">IF(N330="nulová",J330,0)</f>
        <v>0</v>
      </c>
      <c r="BJ330" s="16" t="s">
        <v>80</v>
      </c>
      <c r="BK330" s="209">
        <f t="shared" ref="BK330:BK335" si="9">ROUND(I330*H330,2)</f>
        <v>0</v>
      </c>
      <c r="BL330" s="16" t="s">
        <v>177</v>
      </c>
      <c r="BM330" s="208" t="s">
        <v>598</v>
      </c>
    </row>
    <row r="331" spans="2:65" s="1" customFormat="1" ht="23.1" customHeight="1">
      <c r="B331" s="33"/>
      <c r="C331" s="197" t="s">
        <v>599</v>
      </c>
      <c r="D331" s="197" t="s">
        <v>172</v>
      </c>
      <c r="E331" s="198" t="s">
        <v>600</v>
      </c>
      <c r="F331" s="199" t="s">
        <v>601</v>
      </c>
      <c r="G331" s="200" t="s">
        <v>597</v>
      </c>
      <c r="H331" s="201">
        <v>50</v>
      </c>
      <c r="I331" s="202"/>
      <c r="J331" s="203">
        <f t="shared" si="0"/>
        <v>0</v>
      </c>
      <c r="K331" s="199" t="s">
        <v>1</v>
      </c>
      <c r="L331" s="37"/>
      <c r="M331" s="204" t="s">
        <v>1</v>
      </c>
      <c r="N331" s="205" t="s">
        <v>38</v>
      </c>
      <c r="O331" s="65"/>
      <c r="P331" s="206">
        <f t="shared" si="1"/>
        <v>0</v>
      </c>
      <c r="Q331" s="206">
        <v>0</v>
      </c>
      <c r="R331" s="206">
        <f t="shared" si="2"/>
        <v>0</v>
      </c>
      <c r="S331" s="206">
        <v>0</v>
      </c>
      <c r="T331" s="207">
        <f t="shared" si="3"/>
        <v>0</v>
      </c>
      <c r="AR331" s="208" t="s">
        <v>177</v>
      </c>
      <c r="AT331" s="208" t="s">
        <v>172</v>
      </c>
      <c r="AU331" s="208" t="s">
        <v>82</v>
      </c>
      <c r="AY331" s="16" t="s">
        <v>170</v>
      </c>
      <c r="BE331" s="209">
        <f t="shared" si="4"/>
        <v>0</v>
      </c>
      <c r="BF331" s="209">
        <f t="shared" si="5"/>
        <v>0</v>
      </c>
      <c r="BG331" s="209">
        <f t="shared" si="6"/>
        <v>0</v>
      </c>
      <c r="BH331" s="209">
        <f t="shared" si="7"/>
        <v>0</v>
      </c>
      <c r="BI331" s="209">
        <f t="shared" si="8"/>
        <v>0</v>
      </c>
      <c r="BJ331" s="16" t="s">
        <v>80</v>
      </c>
      <c r="BK331" s="209">
        <f t="shared" si="9"/>
        <v>0</v>
      </c>
      <c r="BL331" s="16" t="s">
        <v>177</v>
      </c>
      <c r="BM331" s="208" t="s">
        <v>602</v>
      </c>
    </row>
    <row r="332" spans="2:65" s="1" customFormat="1" ht="16.3" customHeight="1">
      <c r="B332" s="33"/>
      <c r="C332" s="197" t="s">
        <v>603</v>
      </c>
      <c r="D332" s="197" t="s">
        <v>172</v>
      </c>
      <c r="E332" s="198" t="s">
        <v>604</v>
      </c>
      <c r="F332" s="199" t="s">
        <v>605</v>
      </c>
      <c r="G332" s="200" t="s">
        <v>597</v>
      </c>
      <c r="H332" s="201">
        <v>50</v>
      </c>
      <c r="I332" s="202"/>
      <c r="J332" s="203">
        <f t="shared" si="0"/>
        <v>0</v>
      </c>
      <c r="K332" s="199" t="s">
        <v>1</v>
      </c>
      <c r="L332" s="37"/>
      <c r="M332" s="204" t="s">
        <v>1</v>
      </c>
      <c r="N332" s="205" t="s">
        <v>38</v>
      </c>
      <c r="O332" s="65"/>
      <c r="P332" s="206">
        <f t="shared" si="1"/>
        <v>0</v>
      </c>
      <c r="Q332" s="206">
        <v>0</v>
      </c>
      <c r="R332" s="206">
        <f t="shared" si="2"/>
        <v>0</v>
      </c>
      <c r="S332" s="206">
        <v>0</v>
      </c>
      <c r="T332" s="207">
        <f t="shared" si="3"/>
        <v>0</v>
      </c>
      <c r="AR332" s="208" t="s">
        <v>177</v>
      </c>
      <c r="AT332" s="208" t="s">
        <v>172</v>
      </c>
      <c r="AU332" s="208" t="s">
        <v>82</v>
      </c>
      <c r="AY332" s="16" t="s">
        <v>170</v>
      </c>
      <c r="BE332" s="209">
        <f t="shared" si="4"/>
        <v>0</v>
      </c>
      <c r="BF332" s="209">
        <f t="shared" si="5"/>
        <v>0</v>
      </c>
      <c r="BG332" s="209">
        <f t="shared" si="6"/>
        <v>0</v>
      </c>
      <c r="BH332" s="209">
        <f t="shared" si="7"/>
        <v>0</v>
      </c>
      <c r="BI332" s="209">
        <f t="shared" si="8"/>
        <v>0</v>
      </c>
      <c r="BJ332" s="16" t="s">
        <v>80</v>
      </c>
      <c r="BK332" s="209">
        <f t="shared" si="9"/>
        <v>0</v>
      </c>
      <c r="BL332" s="16" t="s">
        <v>177</v>
      </c>
      <c r="BM332" s="208" t="s">
        <v>606</v>
      </c>
    </row>
    <row r="333" spans="2:65" s="1" customFormat="1" ht="16.3" customHeight="1">
      <c r="B333" s="33"/>
      <c r="C333" s="197" t="s">
        <v>607</v>
      </c>
      <c r="D333" s="197" t="s">
        <v>172</v>
      </c>
      <c r="E333" s="198" t="s">
        <v>608</v>
      </c>
      <c r="F333" s="199" t="s">
        <v>609</v>
      </c>
      <c r="G333" s="200" t="s">
        <v>597</v>
      </c>
      <c r="H333" s="201">
        <v>60</v>
      </c>
      <c r="I333" s="202"/>
      <c r="J333" s="203">
        <f t="shared" si="0"/>
        <v>0</v>
      </c>
      <c r="K333" s="199" t="s">
        <v>1</v>
      </c>
      <c r="L333" s="37"/>
      <c r="M333" s="204" t="s">
        <v>1</v>
      </c>
      <c r="N333" s="205" t="s">
        <v>38</v>
      </c>
      <c r="O333" s="65"/>
      <c r="P333" s="206">
        <f t="shared" si="1"/>
        <v>0</v>
      </c>
      <c r="Q333" s="206">
        <v>0</v>
      </c>
      <c r="R333" s="206">
        <f t="shared" si="2"/>
        <v>0</v>
      </c>
      <c r="S333" s="206">
        <v>0</v>
      </c>
      <c r="T333" s="207">
        <f t="shared" si="3"/>
        <v>0</v>
      </c>
      <c r="AR333" s="208" t="s">
        <v>177</v>
      </c>
      <c r="AT333" s="208" t="s">
        <v>172</v>
      </c>
      <c r="AU333" s="208" t="s">
        <v>82</v>
      </c>
      <c r="AY333" s="16" t="s">
        <v>170</v>
      </c>
      <c r="BE333" s="209">
        <f t="shared" si="4"/>
        <v>0</v>
      </c>
      <c r="BF333" s="209">
        <f t="shared" si="5"/>
        <v>0</v>
      </c>
      <c r="BG333" s="209">
        <f t="shared" si="6"/>
        <v>0</v>
      </c>
      <c r="BH333" s="209">
        <f t="shared" si="7"/>
        <v>0</v>
      </c>
      <c r="BI333" s="209">
        <f t="shared" si="8"/>
        <v>0</v>
      </c>
      <c r="BJ333" s="16" t="s">
        <v>80</v>
      </c>
      <c r="BK333" s="209">
        <f t="shared" si="9"/>
        <v>0</v>
      </c>
      <c r="BL333" s="16" t="s">
        <v>177</v>
      </c>
      <c r="BM333" s="208" t="s">
        <v>610</v>
      </c>
    </row>
    <row r="334" spans="2:65" s="1" customFormat="1" ht="23.1" customHeight="1">
      <c r="B334" s="33"/>
      <c r="C334" s="197" t="s">
        <v>611</v>
      </c>
      <c r="D334" s="197" t="s">
        <v>172</v>
      </c>
      <c r="E334" s="198" t="s">
        <v>612</v>
      </c>
      <c r="F334" s="199" t="s">
        <v>613</v>
      </c>
      <c r="G334" s="200" t="s">
        <v>561</v>
      </c>
      <c r="H334" s="201">
        <v>38</v>
      </c>
      <c r="I334" s="202"/>
      <c r="J334" s="203">
        <f t="shared" si="0"/>
        <v>0</v>
      </c>
      <c r="K334" s="199" t="s">
        <v>176</v>
      </c>
      <c r="L334" s="37"/>
      <c r="M334" s="204" t="s">
        <v>1</v>
      </c>
      <c r="N334" s="205" t="s">
        <v>38</v>
      </c>
      <c r="O334" s="65"/>
      <c r="P334" s="206">
        <f t="shared" si="1"/>
        <v>0</v>
      </c>
      <c r="Q334" s="206">
        <v>6.9999999999999999E-4</v>
      </c>
      <c r="R334" s="206">
        <f t="shared" si="2"/>
        <v>2.6599999999999999E-2</v>
      </c>
      <c r="S334" s="206">
        <v>0</v>
      </c>
      <c r="T334" s="207">
        <f t="shared" si="3"/>
        <v>0</v>
      </c>
      <c r="AR334" s="208" t="s">
        <v>177</v>
      </c>
      <c r="AT334" s="208" t="s">
        <v>172</v>
      </c>
      <c r="AU334" s="208" t="s">
        <v>82</v>
      </c>
      <c r="AY334" s="16" t="s">
        <v>170</v>
      </c>
      <c r="BE334" s="209">
        <f t="shared" si="4"/>
        <v>0</v>
      </c>
      <c r="BF334" s="209">
        <f t="shared" si="5"/>
        <v>0</v>
      </c>
      <c r="BG334" s="209">
        <f t="shared" si="6"/>
        <v>0</v>
      </c>
      <c r="BH334" s="209">
        <f t="shared" si="7"/>
        <v>0</v>
      </c>
      <c r="BI334" s="209">
        <f t="shared" si="8"/>
        <v>0</v>
      </c>
      <c r="BJ334" s="16" t="s">
        <v>80</v>
      </c>
      <c r="BK334" s="209">
        <f t="shared" si="9"/>
        <v>0</v>
      </c>
      <c r="BL334" s="16" t="s">
        <v>177</v>
      </c>
      <c r="BM334" s="208" t="s">
        <v>614</v>
      </c>
    </row>
    <row r="335" spans="2:65" s="1" customFormat="1" ht="23.1" customHeight="1">
      <c r="B335" s="33"/>
      <c r="C335" s="243" t="s">
        <v>615</v>
      </c>
      <c r="D335" s="243" t="s">
        <v>291</v>
      </c>
      <c r="E335" s="244" t="s">
        <v>616</v>
      </c>
      <c r="F335" s="245" t="s">
        <v>617</v>
      </c>
      <c r="G335" s="246" t="s">
        <v>561</v>
      </c>
      <c r="H335" s="247">
        <v>12</v>
      </c>
      <c r="I335" s="248"/>
      <c r="J335" s="249">
        <f t="shared" si="0"/>
        <v>0</v>
      </c>
      <c r="K335" s="245" t="s">
        <v>176</v>
      </c>
      <c r="L335" s="250"/>
      <c r="M335" s="251" t="s">
        <v>1</v>
      </c>
      <c r="N335" s="252" t="s">
        <v>38</v>
      </c>
      <c r="O335" s="65"/>
      <c r="P335" s="206">
        <f t="shared" si="1"/>
        <v>0</v>
      </c>
      <c r="Q335" s="206">
        <v>3.5000000000000001E-3</v>
      </c>
      <c r="R335" s="206">
        <f t="shared" si="2"/>
        <v>4.2000000000000003E-2</v>
      </c>
      <c r="S335" s="206">
        <v>0</v>
      </c>
      <c r="T335" s="207">
        <f t="shared" si="3"/>
        <v>0</v>
      </c>
      <c r="AR335" s="208" t="s">
        <v>208</v>
      </c>
      <c r="AT335" s="208" t="s">
        <v>291</v>
      </c>
      <c r="AU335" s="208" t="s">
        <v>82</v>
      </c>
      <c r="AY335" s="16" t="s">
        <v>170</v>
      </c>
      <c r="BE335" s="209">
        <f t="shared" si="4"/>
        <v>0</v>
      </c>
      <c r="BF335" s="209">
        <f t="shared" si="5"/>
        <v>0</v>
      </c>
      <c r="BG335" s="209">
        <f t="shared" si="6"/>
        <v>0</v>
      </c>
      <c r="BH335" s="209">
        <f t="shared" si="7"/>
        <v>0</v>
      </c>
      <c r="BI335" s="209">
        <f t="shared" si="8"/>
        <v>0</v>
      </c>
      <c r="BJ335" s="16" t="s">
        <v>80</v>
      </c>
      <c r="BK335" s="209">
        <f t="shared" si="9"/>
        <v>0</v>
      </c>
      <c r="BL335" s="16" t="s">
        <v>177</v>
      </c>
      <c r="BM335" s="208" t="s">
        <v>618</v>
      </c>
    </row>
    <row r="336" spans="2:65" s="12" customFormat="1">
      <c r="B336" s="210"/>
      <c r="C336" s="211"/>
      <c r="D336" s="212" t="s">
        <v>179</v>
      </c>
      <c r="E336" s="213" t="s">
        <v>1</v>
      </c>
      <c r="F336" s="214" t="s">
        <v>619</v>
      </c>
      <c r="G336" s="211"/>
      <c r="H336" s="215">
        <v>12</v>
      </c>
      <c r="I336" s="216"/>
      <c r="J336" s="211"/>
      <c r="K336" s="211"/>
      <c r="L336" s="217"/>
      <c r="M336" s="218"/>
      <c r="N336" s="219"/>
      <c r="O336" s="219"/>
      <c r="P336" s="219"/>
      <c r="Q336" s="219"/>
      <c r="R336" s="219"/>
      <c r="S336" s="219"/>
      <c r="T336" s="220"/>
      <c r="AT336" s="221" t="s">
        <v>179</v>
      </c>
      <c r="AU336" s="221" t="s">
        <v>82</v>
      </c>
      <c r="AV336" s="12" t="s">
        <v>82</v>
      </c>
      <c r="AW336" s="12" t="s">
        <v>30</v>
      </c>
      <c r="AX336" s="12" t="s">
        <v>80</v>
      </c>
      <c r="AY336" s="221" t="s">
        <v>170</v>
      </c>
    </row>
    <row r="337" spans="2:65" s="1" customFormat="1" ht="23.1" customHeight="1">
      <c r="B337" s="33"/>
      <c r="C337" s="243" t="s">
        <v>620</v>
      </c>
      <c r="D337" s="243" t="s">
        <v>291</v>
      </c>
      <c r="E337" s="244" t="s">
        <v>621</v>
      </c>
      <c r="F337" s="245" t="s">
        <v>622</v>
      </c>
      <c r="G337" s="246" t="s">
        <v>561</v>
      </c>
      <c r="H337" s="247">
        <v>7</v>
      </c>
      <c r="I337" s="248"/>
      <c r="J337" s="249">
        <f>ROUND(I337*H337,2)</f>
        <v>0</v>
      </c>
      <c r="K337" s="245" t="s">
        <v>176</v>
      </c>
      <c r="L337" s="250"/>
      <c r="M337" s="251" t="s">
        <v>1</v>
      </c>
      <c r="N337" s="252" t="s">
        <v>38</v>
      </c>
      <c r="O337" s="65"/>
      <c r="P337" s="206">
        <f>O337*H337</f>
        <v>0</v>
      </c>
      <c r="Q337" s="206">
        <v>2.5000000000000001E-3</v>
      </c>
      <c r="R337" s="206">
        <f>Q337*H337</f>
        <v>1.7500000000000002E-2</v>
      </c>
      <c r="S337" s="206">
        <v>0</v>
      </c>
      <c r="T337" s="207">
        <f>S337*H337</f>
        <v>0</v>
      </c>
      <c r="AR337" s="208" t="s">
        <v>208</v>
      </c>
      <c r="AT337" s="208" t="s">
        <v>291</v>
      </c>
      <c r="AU337" s="208" t="s">
        <v>82</v>
      </c>
      <c r="AY337" s="16" t="s">
        <v>170</v>
      </c>
      <c r="BE337" s="209">
        <f>IF(N337="základní",J337,0)</f>
        <v>0</v>
      </c>
      <c r="BF337" s="209">
        <f>IF(N337="snížená",J337,0)</f>
        <v>0</v>
      </c>
      <c r="BG337" s="209">
        <f>IF(N337="zákl. přenesená",J337,0)</f>
        <v>0</v>
      </c>
      <c r="BH337" s="209">
        <f>IF(N337="sníž. přenesená",J337,0)</f>
        <v>0</v>
      </c>
      <c r="BI337" s="209">
        <f>IF(N337="nulová",J337,0)</f>
        <v>0</v>
      </c>
      <c r="BJ337" s="16" t="s">
        <v>80</v>
      </c>
      <c r="BK337" s="209">
        <f>ROUND(I337*H337,2)</f>
        <v>0</v>
      </c>
      <c r="BL337" s="16" t="s">
        <v>177</v>
      </c>
      <c r="BM337" s="208" t="s">
        <v>623</v>
      </c>
    </row>
    <row r="338" spans="2:65" s="12" customFormat="1">
      <c r="B338" s="210"/>
      <c r="C338" s="211"/>
      <c r="D338" s="212" t="s">
        <v>179</v>
      </c>
      <c r="E338" s="213" t="s">
        <v>1</v>
      </c>
      <c r="F338" s="214" t="s">
        <v>624</v>
      </c>
      <c r="G338" s="211"/>
      <c r="H338" s="215">
        <v>7</v>
      </c>
      <c r="I338" s="216"/>
      <c r="J338" s="211"/>
      <c r="K338" s="211"/>
      <c r="L338" s="217"/>
      <c r="M338" s="218"/>
      <c r="N338" s="219"/>
      <c r="O338" s="219"/>
      <c r="P338" s="219"/>
      <c r="Q338" s="219"/>
      <c r="R338" s="219"/>
      <c r="S338" s="219"/>
      <c r="T338" s="220"/>
      <c r="AT338" s="221" t="s">
        <v>179</v>
      </c>
      <c r="AU338" s="221" t="s">
        <v>82</v>
      </c>
      <c r="AV338" s="12" t="s">
        <v>82</v>
      </c>
      <c r="AW338" s="12" t="s">
        <v>30</v>
      </c>
      <c r="AX338" s="12" t="s">
        <v>80</v>
      </c>
      <c r="AY338" s="221" t="s">
        <v>170</v>
      </c>
    </row>
    <row r="339" spans="2:65" s="1" customFormat="1" ht="23.1" customHeight="1">
      <c r="B339" s="33"/>
      <c r="C339" s="243" t="s">
        <v>625</v>
      </c>
      <c r="D339" s="243" t="s">
        <v>291</v>
      </c>
      <c r="E339" s="244" t="s">
        <v>626</v>
      </c>
      <c r="F339" s="245" t="s">
        <v>627</v>
      </c>
      <c r="G339" s="246" t="s">
        <v>561</v>
      </c>
      <c r="H339" s="247">
        <v>17</v>
      </c>
      <c r="I339" s="248"/>
      <c r="J339" s="249">
        <f>ROUND(I339*H339,2)</f>
        <v>0</v>
      </c>
      <c r="K339" s="245" t="s">
        <v>176</v>
      </c>
      <c r="L339" s="250"/>
      <c r="M339" s="251" t="s">
        <v>1</v>
      </c>
      <c r="N339" s="252" t="s">
        <v>38</v>
      </c>
      <c r="O339" s="65"/>
      <c r="P339" s="206">
        <f>O339*H339</f>
        <v>0</v>
      </c>
      <c r="Q339" s="206">
        <v>2.5999999999999999E-3</v>
      </c>
      <c r="R339" s="206">
        <f>Q339*H339</f>
        <v>4.4199999999999996E-2</v>
      </c>
      <c r="S339" s="206">
        <v>0</v>
      </c>
      <c r="T339" s="207">
        <f>S339*H339</f>
        <v>0</v>
      </c>
      <c r="AR339" s="208" t="s">
        <v>208</v>
      </c>
      <c r="AT339" s="208" t="s">
        <v>291</v>
      </c>
      <c r="AU339" s="208" t="s">
        <v>82</v>
      </c>
      <c r="AY339" s="16" t="s">
        <v>170</v>
      </c>
      <c r="BE339" s="209">
        <f>IF(N339="základní",J339,0)</f>
        <v>0</v>
      </c>
      <c r="BF339" s="209">
        <f>IF(N339="snížená",J339,0)</f>
        <v>0</v>
      </c>
      <c r="BG339" s="209">
        <f>IF(N339="zákl. přenesená",J339,0)</f>
        <v>0</v>
      </c>
      <c r="BH339" s="209">
        <f>IF(N339="sníž. přenesená",J339,0)</f>
        <v>0</v>
      </c>
      <c r="BI339" s="209">
        <f>IF(N339="nulová",J339,0)</f>
        <v>0</v>
      </c>
      <c r="BJ339" s="16" t="s">
        <v>80</v>
      </c>
      <c r="BK339" s="209">
        <f>ROUND(I339*H339,2)</f>
        <v>0</v>
      </c>
      <c r="BL339" s="16" t="s">
        <v>177</v>
      </c>
      <c r="BM339" s="208" t="s">
        <v>628</v>
      </c>
    </row>
    <row r="340" spans="2:65" s="12" customFormat="1">
      <c r="B340" s="210"/>
      <c r="C340" s="211"/>
      <c r="D340" s="212" t="s">
        <v>179</v>
      </c>
      <c r="E340" s="213" t="s">
        <v>1</v>
      </c>
      <c r="F340" s="214" t="s">
        <v>629</v>
      </c>
      <c r="G340" s="211"/>
      <c r="H340" s="215">
        <v>17</v>
      </c>
      <c r="I340" s="216"/>
      <c r="J340" s="211"/>
      <c r="K340" s="211"/>
      <c r="L340" s="217"/>
      <c r="M340" s="218"/>
      <c r="N340" s="219"/>
      <c r="O340" s="219"/>
      <c r="P340" s="219"/>
      <c r="Q340" s="219"/>
      <c r="R340" s="219"/>
      <c r="S340" s="219"/>
      <c r="T340" s="220"/>
      <c r="AT340" s="221" t="s">
        <v>179</v>
      </c>
      <c r="AU340" s="221" t="s">
        <v>82</v>
      </c>
      <c r="AV340" s="12" t="s">
        <v>82</v>
      </c>
      <c r="AW340" s="12" t="s">
        <v>30</v>
      </c>
      <c r="AX340" s="12" t="s">
        <v>80</v>
      </c>
      <c r="AY340" s="221" t="s">
        <v>170</v>
      </c>
    </row>
    <row r="341" spans="2:65" s="1" customFormat="1" ht="23.1" customHeight="1">
      <c r="B341" s="33"/>
      <c r="C341" s="243" t="s">
        <v>630</v>
      </c>
      <c r="D341" s="243" t="s">
        <v>291</v>
      </c>
      <c r="E341" s="244" t="s">
        <v>631</v>
      </c>
      <c r="F341" s="245" t="s">
        <v>632</v>
      </c>
      <c r="G341" s="246" t="s">
        <v>561</v>
      </c>
      <c r="H341" s="247">
        <v>2</v>
      </c>
      <c r="I341" s="248"/>
      <c r="J341" s="249">
        <f>ROUND(I341*H341,2)</f>
        <v>0</v>
      </c>
      <c r="K341" s="245" t="s">
        <v>1</v>
      </c>
      <c r="L341" s="250"/>
      <c r="M341" s="251" t="s">
        <v>1</v>
      </c>
      <c r="N341" s="252" t="s">
        <v>38</v>
      </c>
      <c r="O341" s="65"/>
      <c r="P341" s="206">
        <f>O341*H341</f>
        <v>0</v>
      </c>
      <c r="Q341" s="206">
        <v>5.1000000000000004E-3</v>
      </c>
      <c r="R341" s="206">
        <f>Q341*H341</f>
        <v>1.0200000000000001E-2</v>
      </c>
      <c r="S341" s="206">
        <v>0</v>
      </c>
      <c r="T341" s="207">
        <f>S341*H341</f>
        <v>0</v>
      </c>
      <c r="AR341" s="208" t="s">
        <v>208</v>
      </c>
      <c r="AT341" s="208" t="s">
        <v>291</v>
      </c>
      <c r="AU341" s="208" t="s">
        <v>82</v>
      </c>
      <c r="AY341" s="16" t="s">
        <v>170</v>
      </c>
      <c r="BE341" s="209">
        <f>IF(N341="základní",J341,0)</f>
        <v>0</v>
      </c>
      <c r="BF341" s="209">
        <f>IF(N341="snížená",J341,0)</f>
        <v>0</v>
      </c>
      <c r="BG341" s="209">
        <f>IF(N341="zákl. přenesená",J341,0)</f>
        <v>0</v>
      </c>
      <c r="BH341" s="209">
        <f>IF(N341="sníž. přenesená",J341,0)</f>
        <v>0</v>
      </c>
      <c r="BI341" s="209">
        <f>IF(N341="nulová",J341,0)</f>
        <v>0</v>
      </c>
      <c r="BJ341" s="16" t="s">
        <v>80</v>
      </c>
      <c r="BK341" s="209">
        <f>ROUND(I341*H341,2)</f>
        <v>0</v>
      </c>
      <c r="BL341" s="16" t="s">
        <v>177</v>
      </c>
      <c r="BM341" s="208" t="s">
        <v>633</v>
      </c>
    </row>
    <row r="342" spans="2:65" s="12" customFormat="1">
      <c r="B342" s="210"/>
      <c r="C342" s="211"/>
      <c r="D342" s="212" t="s">
        <v>179</v>
      </c>
      <c r="E342" s="213" t="s">
        <v>1</v>
      </c>
      <c r="F342" s="214" t="s">
        <v>634</v>
      </c>
      <c r="G342" s="211"/>
      <c r="H342" s="215">
        <v>2</v>
      </c>
      <c r="I342" s="216"/>
      <c r="J342" s="211"/>
      <c r="K342" s="211"/>
      <c r="L342" s="217"/>
      <c r="M342" s="218"/>
      <c r="N342" s="219"/>
      <c r="O342" s="219"/>
      <c r="P342" s="219"/>
      <c r="Q342" s="219"/>
      <c r="R342" s="219"/>
      <c r="S342" s="219"/>
      <c r="T342" s="220"/>
      <c r="AT342" s="221" t="s">
        <v>179</v>
      </c>
      <c r="AU342" s="221" t="s">
        <v>82</v>
      </c>
      <c r="AV342" s="12" t="s">
        <v>82</v>
      </c>
      <c r="AW342" s="12" t="s">
        <v>30</v>
      </c>
      <c r="AX342" s="12" t="s">
        <v>80</v>
      </c>
      <c r="AY342" s="221" t="s">
        <v>170</v>
      </c>
    </row>
    <row r="343" spans="2:65" s="1" customFormat="1" ht="23.1" customHeight="1">
      <c r="B343" s="33"/>
      <c r="C343" s="197" t="s">
        <v>635</v>
      </c>
      <c r="D343" s="197" t="s">
        <v>172</v>
      </c>
      <c r="E343" s="198" t="s">
        <v>636</v>
      </c>
      <c r="F343" s="199" t="s">
        <v>637</v>
      </c>
      <c r="G343" s="200" t="s">
        <v>561</v>
      </c>
      <c r="H343" s="201">
        <v>23</v>
      </c>
      <c r="I343" s="202"/>
      <c r="J343" s="203">
        <f>ROUND(I343*H343,2)</f>
        <v>0</v>
      </c>
      <c r="K343" s="199" t="s">
        <v>176</v>
      </c>
      <c r="L343" s="37"/>
      <c r="M343" s="204" t="s">
        <v>1</v>
      </c>
      <c r="N343" s="205" t="s">
        <v>38</v>
      </c>
      <c r="O343" s="65"/>
      <c r="P343" s="206">
        <f>O343*H343</f>
        <v>0</v>
      </c>
      <c r="Q343" s="206">
        <v>0.11241</v>
      </c>
      <c r="R343" s="206">
        <f>Q343*H343</f>
        <v>2.5854300000000001</v>
      </c>
      <c r="S343" s="206">
        <v>0</v>
      </c>
      <c r="T343" s="207">
        <f>S343*H343</f>
        <v>0</v>
      </c>
      <c r="AR343" s="208" t="s">
        <v>177</v>
      </c>
      <c r="AT343" s="208" t="s">
        <v>172</v>
      </c>
      <c r="AU343" s="208" t="s">
        <v>82</v>
      </c>
      <c r="AY343" s="16" t="s">
        <v>170</v>
      </c>
      <c r="BE343" s="209">
        <f>IF(N343="základní",J343,0)</f>
        <v>0</v>
      </c>
      <c r="BF343" s="209">
        <f>IF(N343="snížená",J343,0)</f>
        <v>0</v>
      </c>
      <c r="BG343" s="209">
        <f>IF(N343="zákl. přenesená",J343,0)</f>
        <v>0</v>
      </c>
      <c r="BH343" s="209">
        <f>IF(N343="sníž. přenesená",J343,0)</f>
        <v>0</v>
      </c>
      <c r="BI343" s="209">
        <f>IF(N343="nulová",J343,0)</f>
        <v>0</v>
      </c>
      <c r="BJ343" s="16" t="s">
        <v>80</v>
      </c>
      <c r="BK343" s="209">
        <f>ROUND(I343*H343,2)</f>
        <v>0</v>
      </c>
      <c r="BL343" s="16" t="s">
        <v>177</v>
      </c>
      <c r="BM343" s="208" t="s">
        <v>638</v>
      </c>
    </row>
    <row r="344" spans="2:65" s="12" customFormat="1">
      <c r="B344" s="210"/>
      <c r="C344" s="211"/>
      <c r="D344" s="212" t="s">
        <v>179</v>
      </c>
      <c r="E344" s="213" t="s">
        <v>1</v>
      </c>
      <c r="F344" s="214" t="s">
        <v>639</v>
      </c>
      <c r="G344" s="211"/>
      <c r="H344" s="215">
        <v>23</v>
      </c>
      <c r="I344" s="216"/>
      <c r="J344" s="211"/>
      <c r="K344" s="211"/>
      <c r="L344" s="217"/>
      <c r="M344" s="218"/>
      <c r="N344" s="219"/>
      <c r="O344" s="219"/>
      <c r="P344" s="219"/>
      <c r="Q344" s="219"/>
      <c r="R344" s="219"/>
      <c r="S344" s="219"/>
      <c r="T344" s="220"/>
      <c r="AT344" s="221" t="s">
        <v>179</v>
      </c>
      <c r="AU344" s="221" t="s">
        <v>82</v>
      </c>
      <c r="AV344" s="12" t="s">
        <v>82</v>
      </c>
      <c r="AW344" s="12" t="s">
        <v>30</v>
      </c>
      <c r="AX344" s="12" t="s">
        <v>80</v>
      </c>
      <c r="AY344" s="221" t="s">
        <v>170</v>
      </c>
    </row>
    <row r="345" spans="2:65" s="1" customFormat="1" ht="16.3" customHeight="1">
      <c r="B345" s="33"/>
      <c r="C345" s="243" t="s">
        <v>640</v>
      </c>
      <c r="D345" s="243" t="s">
        <v>291</v>
      </c>
      <c r="E345" s="244" t="s">
        <v>641</v>
      </c>
      <c r="F345" s="245" t="s">
        <v>642</v>
      </c>
      <c r="G345" s="246" t="s">
        <v>561</v>
      </c>
      <c r="H345" s="247">
        <v>23</v>
      </c>
      <c r="I345" s="248"/>
      <c r="J345" s="249">
        <f>ROUND(I345*H345,2)</f>
        <v>0</v>
      </c>
      <c r="K345" s="245" t="s">
        <v>176</v>
      </c>
      <c r="L345" s="250"/>
      <c r="M345" s="251" t="s">
        <v>1</v>
      </c>
      <c r="N345" s="252" t="s">
        <v>38</v>
      </c>
      <c r="O345" s="65"/>
      <c r="P345" s="206">
        <f>O345*H345</f>
        <v>0</v>
      </c>
      <c r="Q345" s="206">
        <v>6.1000000000000004E-3</v>
      </c>
      <c r="R345" s="206">
        <f>Q345*H345</f>
        <v>0.14030000000000001</v>
      </c>
      <c r="S345" s="206">
        <v>0</v>
      </c>
      <c r="T345" s="207">
        <f>S345*H345</f>
        <v>0</v>
      </c>
      <c r="AR345" s="208" t="s">
        <v>208</v>
      </c>
      <c r="AT345" s="208" t="s">
        <v>291</v>
      </c>
      <c r="AU345" s="208" t="s">
        <v>82</v>
      </c>
      <c r="AY345" s="16" t="s">
        <v>170</v>
      </c>
      <c r="BE345" s="209">
        <f>IF(N345="základní",J345,0)</f>
        <v>0</v>
      </c>
      <c r="BF345" s="209">
        <f>IF(N345="snížená",J345,0)</f>
        <v>0</v>
      </c>
      <c r="BG345" s="209">
        <f>IF(N345="zákl. přenesená",J345,0)</f>
        <v>0</v>
      </c>
      <c r="BH345" s="209">
        <f>IF(N345="sníž. přenesená",J345,0)</f>
        <v>0</v>
      </c>
      <c r="BI345" s="209">
        <f>IF(N345="nulová",J345,0)</f>
        <v>0</v>
      </c>
      <c r="BJ345" s="16" t="s">
        <v>80</v>
      </c>
      <c r="BK345" s="209">
        <f>ROUND(I345*H345,2)</f>
        <v>0</v>
      </c>
      <c r="BL345" s="16" t="s">
        <v>177</v>
      </c>
      <c r="BM345" s="208" t="s">
        <v>643</v>
      </c>
    </row>
    <row r="346" spans="2:65" s="1" customFormat="1" ht="16.3" customHeight="1">
      <c r="B346" s="33"/>
      <c r="C346" s="243" t="s">
        <v>644</v>
      </c>
      <c r="D346" s="243" t="s">
        <v>291</v>
      </c>
      <c r="E346" s="244" t="s">
        <v>645</v>
      </c>
      <c r="F346" s="245" t="s">
        <v>646</v>
      </c>
      <c r="G346" s="246" t="s">
        <v>561</v>
      </c>
      <c r="H346" s="247">
        <v>23</v>
      </c>
      <c r="I346" s="248"/>
      <c r="J346" s="249">
        <f>ROUND(I346*H346,2)</f>
        <v>0</v>
      </c>
      <c r="K346" s="245" t="s">
        <v>176</v>
      </c>
      <c r="L346" s="250"/>
      <c r="M346" s="251" t="s">
        <v>1</v>
      </c>
      <c r="N346" s="252" t="s">
        <v>38</v>
      </c>
      <c r="O346" s="65"/>
      <c r="P346" s="206">
        <f>O346*H346</f>
        <v>0</v>
      </c>
      <c r="Q346" s="206">
        <v>3.0000000000000001E-3</v>
      </c>
      <c r="R346" s="206">
        <f>Q346*H346</f>
        <v>6.9000000000000006E-2</v>
      </c>
      <c r="S346" s="206">
        <v>0</v>
      </c>
      <c r="T346" s="207">
        <f>S346*H346</f>
        <v>0</v>
      </c>
      <c r="AR346" s="208" t="s">
        <v>208</v>
      </c>
      <c r="AT346" s="208" t="s">
        <v>291</v>
      </c>
      <c r="AU346" s="208" t="s">
        <v>82</v>
      </c>
      <c r="AY346" s="16" t="s">
        <v>170</v>
      </c>
      <c r="BE346" s="209">
        <f>IF(N346="základní",J346,0)</f>
        <v>0</v>
      </c>
      <c r="BF346" s="209">
        <f>IF(N346="snížená",J346,0)</f>
        <v>0</v>
      </c>
      <c r="BG346" s="209">
        <f>IF(N346="zákl. přenesená",J346,0)</f>
        <v>0</v>
      </c>
      <c r="BH346" s="209">
        <f>IF(N346="sníž. přenesená",J346,0)</f>
        <v>0</v>
      </c>
      <c r="BI346" s="209">
        <f>IF(N346="nulová",J346,0)</f>
        <v>0</v>
      </c>
      <c r="BJ346" s="16" t="s">
        <v>80</v>
      </c>
      <c r="BK346" s="209">
        <f>ROUND(I346*H346,2)</f>
        <v>0</v>
      </c>
      <c r="BL346" s="16" t="s">
        <v>177</v>
      </c>
      <c r="BM346" s="208" t="s">
        <v>647</v>
      </c>
    </row>
    <row r="347" spans="2:65" s="1" customFormat="1" ht="16.3" customHeight="1">
      <c r="B347" s="33"/>
      <c r="C347" s="243" t="s">
        <v>648</v>
      </c>
      <c r="D347" s="243" t="s">
        <v>291</v>
      </c>
      <c r="E347" s="244" t="s">
        <v>649</v>
      </c>
      <c r="F347" s="245" t="s">
        <v>650</v>
      </c>
      <c r="G347" s="246" t="s">
        <v>561</v>
      </c>
      <c r="H347" s="247">
        <v>23</v>
      </c>
      <c r="I347" s="248"/>
      <c r="J347" s="249">
        <f>ROUND(I347*H347,2)</f>
        <v>0</v>
      </c>
      <c r="K347" s="245" t="s">
        <v>176</v>
      </c>
      <c r="L347" s="250"/>
      <c r="M347" s="251" t="s">
        <v>1</v>
      </c>
      <c r="N347" s="252" t="s">
        <v>38</v>
      </c>
      <c r="O347" s="65"/>
      <c r="P347" s="206">
        <f>O347*H347</f>
        <v>0</v>
      </c>
      <c r="Q347" s="206">
        <v>1E-4</v>
      </c>
      <c r="R347" s="206">
        <f>Q347*H347</f>
        <v>2.3E-3</v>
      </c>
      <c r="S347" s="206">
        <v>0</v>
      </c>
      <c r="T347" s="207">
        <f>S347*H347</f>
        <v>0</v>
      </c>
      <c r="AR347" s="208" t="s">
        <v>208</v>
      </c>
      <c r="AT347" s="208" t="s">
        <v>291</v>
      </c>
      <c r="AU347" s="208" t="s">
        <v>82</v>
      </c>
      <c r="AY347" s="16" t="s">
        <v>170</v>
      </c>
      <c r="BE347" s="209">
        <f>IF(N347="základní",J347,0)</f>
        <v>0</v>
      </c>
      <c r="BF347" s="209">
        <f>IF(N347="snížená",J347,0)</f>
        <v>0</v>
      </c>
      <c r="BG347" s="209">
        <f>IF(N347="zákl. přenesená",J347,0)</f>
        <v>0</v>
      </c>
      <c r="BH347" s="209">
        <f>IF(N347="sníž. přenesená",J347,0)</f>
        <v>0</v>
      </c>
      <c r="BI347" s="209">
        <f>IF(N347="nulová",J347,0)</f>
        <v>0</v>
      </c>
      <c r="BJ347" s="16" t="s">
        <v>80</v>
      </c>
      <c r="BK347" s="209">
        <f>ROUND(I347*H347,2)</f>
        <v>0</v>
      </c>
      <c r="BL347" s="16" t="s">
        <v>177</v>
      </c>
      <c r="BM347" s="208" t="s">
        <v>651</v>
      </c>
    </row>
    <row r="348" spans="2:65" s="1" customFormat="1" ht="23.1" customHeight="1">
      <c r="B348" s="33"/>
      <c r="C348" s="197" t="s">
        <v>652</v>
      </c>
      <c r="D348" s="197" t="s">
        <v>172</v>
      </c>
      <c r="E348" s="198" t="s">
        <v>653</v>
      </c>
      <c r="F348" s="199" t="s">
        <v>654</v>
      </c>
      <c r="G348" s="200" t="s">
        <v>233</v>
      </c>
      <c r="H348" s="201">
        <v>122</v>
      </c>
      <c r="I348" s="202"/>
      <c r="J348" s="203">
        <f>ROUND(I348*H348,2)</f>
        <v>0</v>
      </c>
      <c r="K348" s="199" t="s">
        <v>176</v>
      </c>
      <c r="L348" s="37"/>
      <c r="M348" s="204" t="s">
        <v>1</v>
      </c>
      <c r="N348" s="205" t="s">
        <v>38</v>
      </c>
      <c r="O348" s="65"/>
      <c r="P348" s="206">
        <f>O348*H348</f>
        <v>0</v>
      </c>
      <c r="Q348" s="206">
        <v>3.3E-4</v>
      </c>
      <c r="R348" s="206">
        <f>Q348*H348</f>
        <v>4.0259999999999997E-2</v>
      </c>
      <c r="S348" s="206">
        <v>0</v>
      </c>
      <c r="T348" s="207">
        <f>S348*H348</f>
        <v>0</v>
      </c>
      <c r="AR348" s="208" t="s">
        <v>177</v>
      </c>
      <c r="AT348" s="208" t="s">
        <v>172</v>
      </c>
      <c r="AU348" s="208" t="s">
        <v>82</v>
      </c>
      <c r="AY348" s="16" t="s">
        <v>170</v>
      </c>
      <c r="BE348" s="209">
        <f>IF(N348="základní",J348,0)</f>
        <v>0</v>
      </c>
      <c r="BF348" s="209">
        <f>IF(N348="snížená",J348,0)</f>
        <v>0</v>
      </c>
      <c r="BG348" s="209">
        <f>IF(N348="zákl. přenesená",J348,0)</f>
        <v>0</v>
      </c>
      <c r="BH348" s="209">
        <f>IF(N348="sníž. přenesená",J348,0)</f>
        <v>0</v>
      </c>
      <c r="BI348" s="209">
        <f>IF(N348="nulová",J348,0)</f>
        <v>0</v>
      </c>
      <c r="BJ348" s="16" t="s">
        <v>80</v>
      </c>
      <c r="BK348" s="209">
        <f>ROUND(I348*H348,2)</f>
        <v>0</v>
      </c>
      <c r="BL348" s="16" t="s">
        <v>177</v>
      </c>
      <c r="BM348" s="208" t="s">
        <v>655</v>
      </c>
    </row>
    <row r="349" spans="2:65" s="12" customFormat="1">
      <c r="B349" s="210"/>
      <c r="C349" s="211"/>
      <c r="D349" s="212" t="s">
        <v>179</v>
      </c>
      <c r="E349" s="213" t="s">
        <v>1</v>
      </c>
      <c r="F349" s="214" t="s">
        <v>656</v>
      </c>
      <c r="G349" s="211"/>
      <c r="H349" s="215">
        <v>122</v>
      </c>
      <c r="I349" s="216"/>
      <c r="J349" s="211"/>
      <c r="K349" s="211"/>
      <c r="L349" s="217"/>
      <c r="M349" s="218"/>
      <c r="N349" s="219"/>
      <c r="O349" s="219"/>
      <c r="P349" s="219"/>
      <c r="Q349" s="219"/>
      <c r="R349" s="219"/>
      <c r="S349" s="219"/>
      <c r="T349" s="220"/>
      <c r="AT349" s="221" t="s">
        <v>179</v>
      </c>
      <c r="AU349" s="221" t="s">
        <v>82</v>
      </c>
      <c r="AV349" s="12" t="s">
        <v>82</v>
      </c>
      <c r="AW349" s="12" t="s">
        <v>30</v>
      </c>
      <c r="AX349" s="12" t="s">
        <v>80</v>
      </c>
      <c r="AY349" s="221" t="s">
        <v>170</v>
      </c>
    </row>
    <row r="350" spans="2:65" s="1" customFormat="1" ht="23.1" customHeight="1">
      <c r="B350" s="33"/>
      <c r="C350" s="197" t="s">
        <v>657</v>
      </c>
      <c r="D350" s="197" t="s">
        <v>172</v>
      </c>
      <c r="E350" s="198" t="s">
        <v>658</v>
      </c>
      <c r="F350" s="199" t="s">
        <v>659</v>
      </c>
      <c r="G350" s="200" t="s">
        <v>175</v>
      </c>
      <c r="H350" s="201">
        <v>9</v>
      </c>
      <c r="I350" s="202"/>
      <c r="J350" s="203">
        <f>ROUND(I350*H350,2)</f>
        <v>0</v>
      </c>
      <c r="K350" s="199" t="s">
        <v>176</v>
      </c>
      <c r="L350" s="37"/>
      <c r="M350" s="204" t="s">
        <v>1</v>
      </c>
      <c r="N350" s="205" t="s">
        <v>38</v>
      </c>
      <c r="O350" s="65"/>
      <c r="P350" s="206">
        <f>O350*H350</f>
        <v>0</v>
      </c>
      <c r="Q350" s="206">
        <v>2.5999999999999999E-3</v>
      </c>
      <c r="R350" s="206">
        <f>Q350*H350</f>
        <v>2.3399999999999997E-2</v>
      </c>
      <c r="S350" s="206">
        <v>0</v>
      </c>
      <c r="T350" s="207">
        <f>S350*H350</f>
        <v>0</v>
      </c>
      <c r="AR350" s="208" t="s">
        <v>177</v>
      </c>
      <c r="AT350" s="208" t="s">
        <v>172</v>
      </c>
      <c r="AU350" s="208" t="s">
        <v>82</v>
      </c>
      <c r="AY350" s="16" t="s">
        <v>170</v>
      </c>
      <c r="BE350" s="209">
        <f>IF(N350="základní",J350,0)</f>
        <v>0</v>
      </c>
      <c r="BF350" s="209">
        <f>IF(N350="snížená",J350,0)</f>
        <v>0</v>
      </c>
      <c r="BG350" s="209">
        <f>IF(N350="zákl. přenesená",J350,0)</f>
        <v>0</v>
      </c>
      <c r="BH350" s="209">
        <f>IF(N350="sníž. přenesená",J350,0)</f>
        <v>0</v>
      </c>
      <c r="BI350" s="209">
        <f>IF(N350="nulová",J350,0)</f>
        <v>0</v>
      </c>
      <c r="BJ350" s="16" t="s">
        <v>80</v>
      </c>
      <c r="BK350" s="209">
        <f>ROUND(I350*H350,2)</f>
        <v>0</v>
      </c>
      <c r="BL350" s="16" t="s">
        <v>177</v>
      </c>
      <c r="BM350" s="208" t="s">
        <v>660</v>
      </c>
    </row>
    <row r="351" spans="2:65" s="12" customFormat="1">
      <c r="B351" s="210"/>
      <c r="C351" s="211"/>
      <c r="D351" s="212" t="s">
        <v>179</v>
      </c>
      <c r="E351" s="213" t="s">
        <v>1</v>
      </c>
      <c r="F351" s="214" t="s">
        <v>661</v>
      </c>
      <c r="G351" s="211"/>
      <c r="H351" s="215">
        <v>9</v>
      </c>
      <c r="I351" s="216"/>
      <c r="J351" s="211"/>
      <c r="K351" s="211"/>
      <c r="L351" s="217"/>
      <c r="M351" s="218"/>
      <c r="N351" s="219"/>
      <c r="O351" s="219"/>
      <c r="P351" s="219"/>
      <c r="Q351" s="219"/>
      <c r="R351" s="219"/>
      <c r="S351" s="219"/>
      <c r="T351" s="220"/>
      <c r="AT351" s="221" t="s">
        <v>179</v>
      </c>
      <c r="AU351" s="221" t="s">
        <v>82</v>
      </c>
      <c r="AV351" s="12" t="s">
        <v>82</v>
      </c>
      <c r="AW351" s="12" t="s">
        <v>30</v>
      </c>
      <c r="AX351" s="12" t="s">
        <v>80</v>
      </c>
      <c r="AY351" s="221" t="s">
        <v>170</v>
      </c>
    </row>
    <row r="352" spans="2:65" s="1" customFormat="1" ht="23.1" customHeight="1">
      <c r="B352" s="33"/>
      <c r="C352" s="197" t="s">
        <v>662</v>
      </c>
      <c r="D352" s="197" t="s">
        <v>172</v>
      </c>
      <c r="E352" s="198" t="s">
        <v>663</v>
      </c>
      <c r="F352" s="199" t="s">
        <v>664</v>
      </c>
      <c r="G352" s="200" t="s">
        <v>233</v>
      </c>
      <c r="H352" s="201">
        <v>1351</v>
      </c>
      <c r="I352" s="202"/>
      <c r="J352" s="203">
        <f>ROUND(I352*H352,2)</f>
        <v>0</v>
      </c>
      <c r="K352" s="199" t="s">
        <v>176</v>
      </c>
      <c r="L352" s="37"/>
      <c r="M352" s="204" t="s">
        <v>1</v>
      </c>
      <c r="N352" s="205" t="s">
        <v>38</v>
      </c>
      <c r="O352" s="65"/>
      <c r="P352" s="206">
        <f>O352*H352</f>
        <v>0</v>
      </c>
      <c r="Q352" s="206">
        <v>0.15540000000000001</v>
      </c>
      <c r="R352" s="206">
        <f>Q352*H352</f>
        <v>209.94540000000001</v>
      </c>
      <c r="S352" s="206">
        <v>0</v>
      </c>
      <c r="T352" s="207">
        <f>S352*H352</f>
        <v>0</v>
      </c>
      <c r="AR352" s="208" t="s">
        <v>177</v>
      </c>
      <c r="AT352" s="208" t="s">
        <v>172</v>
      </c>
      <c r="AU352" s="208" t="s">
        <v>82</v>
      </c>
      <c r="AY352" s="16" t="s">
        <v>170</v>
      </c>
      <c r="BE352" s="209">
        <f>IF(N352="základní",J352,0)</f>
        <v>0</v>
      </c>
      <c r="BF352" s="209">
        <f>IF(N352="snížená",J352,0)</f>
        <v>0</v>
      </c>
      <c r="BG352" s="209">
        <f>IF(N352="zákl. přenesená",J352,0)</f>
        <v>0</v>
      </c>
      <c r="BH352" s="209">
        <f>IF(N352="sníž. přenesená",J352,0)</f>
        <v>0</v>
      </c>
      <c r="BI352" s="209">
        <f>IF(N352="nulová",J352,0)</f>
        <v>0</v>
      </c>
      <c r="BJ352" s="16" t="s">
        <v>80</v>
      </c>
      <c r="BK352" s="209">
        <f>ROUND(I352*H352,2)</f>
        <v>0</v>
      </c>
      <c r="BL352" s="16" t="s">
        <v>177</v>
      </c>
      <c r="BM352" s="208" t="s">
        <v>665</v>
      </c>
    </row>
    <row r="353" spans="2:65" s="12" customFormat="1" ht="21.75">
      <c r="B353" s="210"/>
      <c r="C353" s="211"/>
      <c r="D353" s="212" t="s">
        <v>179</v>
      </c>
      <c r="E353" s="213" t="s">
        <v>1</v>
      </c>
      <c r="F353" s="214" t="s">
        <v>666</v>
      </c>
      <c r="G353" s="211"/>
      <c r="H353" s="215">
        <v>506</v>
      </c>
      <c r="I353" s="216"/>
      <c r="J353" s="211"/>
      <c r="K353" s="211"/>
      <c r="L353" s="217"/>
      <c r="M353" s="218"/>
      <c r="N353" s="219"/>
      <c r="O353" s="219"/>
      <c r="P353" s="219"/>
      <c r="Q353" s="219"/>
      <c r="R353" s="219"/>
      <c r="S353" s="219"/>
      <c r="T353" s="220"/>
      <c r="AT353" s="221" t="s">
        <v>179</v>
      </c>
      <c r="AU353" s="221" t="s">
        <v>82</v>
      </c>
      <c r="AV353" s="12" t="s">
        <v>82</v>
      </c>
      <c r="AW353" s="12" t="s">
        <v>30</v>
      </c>
      <c r="AX353" s="12" t="s">
        <v>73</v>
      </c>
      <c r="AY353" s="221" t="s">
        <v>170</v>
      </c>
    </row>
    <row r="354" spans="2:65" s="12" customFormat="1">
      <c r="B354" s="210"/>
      <c r="C354" s="211"/>
      <c r="D354" s="212" t="s">
        <v>179</v>
      </c>
      <c r="E354" s="213" t="s">
        <v>1</v>
      </c>
      <c r="F354" s="214" t="s">
        <v>667</v>
      </c>
      <c r="G354" s="211"/>
      <c r="H354" s="215">
        <v>574</v>
      </c>
      <c r="I354" s="216"/>
      <c r="J354" s="211"/>
      <c r="K354" s="211"/>
      <c r="L354" s="217"/>
      <c r="M354" s="218"/>
      <c r="N354" s="219"/>
      <c r="O354" s="219"/>
      <c r="P354" s="219"/>
      <c r="Q354" s="219"/>
      <c r="R354" s="219"/>
      <c r="S354" s="219"/>
      <c r="T354" s="220"/>
      <c r="AT354" s="221" t="s">
        <v>179</v>
      </c>
      <c r="AU354" s="221" t="s">
        <v>82</v>
      </c>
      <c r="AV354" s="12" t="s">
        <v>82</v>
      </c>
      <c r="AW354" s="12" t="s">
        <v>30</v>
      </c>
      <c r="AX354" s="12" t="s">
        <v>73</v>
      </c>
      <c r="AY354" s="221" t="s">
        <v>170</v>
      </c>
    </row>
    <row r="355" spans="2:65" s="12" customFormat="1">
      <c r="B355" s="210"/>
      <c r="C355" s="211"/>
      <c r="D355" s="212" t="s">
        <v>179</v>
      </c>
      <c r="E355" s="213" t="s">
        <v>1</v>
      </c>
      <c r="F355" s="214" t="s">
        <v>668</v>
      </c>
      <c r="G355" s="211"/>
      <c r="H355" s="215">
        <v>240</v>
      </c>
      <c r="I355" s="216"/>
      <c r="J355" s="211"/>
      <c r="K355" s="211"/>
      <c r="L355" s="217"/>
      <c r="M355" s="218"/>
      <c r="N355" s="219"/>
      <c r="O355" s="219"/>
      <c r="P355" s="219"/>
      <c r="Q355" s="219"/>
      <c r="R355" s="219"/>
      <c r="S355" s="219"/>
      <c r="T355" s="220"/>
      <c r="AT355" s="221" t="s">
        <v>179</v>
      </c>
      <c r="AU355" s="221" t="s">
        <v>82</v>
      </c>
      <c r="AV355" s="12" t="s">
        <v>82</v>
      </c>
      <c r="AW355" s="12" t="s">
        <v>30</v>
      </c>
      <c r="AX355" s="12" t="s">
        <v>73</v>
      </c>
      <c r="AY355" s="221" t="s">
        <v>170</v>
      </c>
    </row>
    <row r="356" spans="2:65" s="12" customFormat="1">
      <c r="B356" s="210"/>
      <c r="C356" s="211"/>
      <c r="D356" s="212" t="s">
        <v>179</v>
      </c>
      <c r="E356" s="213" t="s">
        <v>1</v>
      </c>
      <c r="F356" s="214" t="s">
        <v>669</v>
      </c>
      <c r="G356" s="211"/>
      <c r="H356" s="215">
        <v>31</v>
      </c>
      <c r="I356" s="216"/>
      <c r="J356" s="211"/>
      <c r="K356" s="211"/>
      <c r="L356" s="217"/>
      <c r="M356" s="218"/>
      <c r="N356" s="219"/>
      <c r="O356" s="219"/>
      <c r="P356" s="219"/>
      <c r="Q356" s="219"/>
      <c r="R356" s="219"/>
      <c r="S356" s="219"/>
      <c r="T356" s="220"/>
      <c r="AT356" s="221" t="s">
        <v>179</v>
      </c>
      <c r="AU356" s="221" t="s">
        <v>82</v>
      </c>
      <c r="AV356" s="12" t="s">
        <v>82</v>
      </c>
      <c r="AW356" s="12" t="s">
        <v>30</v>
      </c>
      <c r="AX356" s="12" t="s">
        <v>73</v>
      </c>
      <c r="AY356" s="221" t="s">
        <v>170</v>
      </c>
    </row>
    <row r="357" spans="2:65" s="14" customFormat="1">
      <c r="B357" s="232"/>
      <c r="C357" s="233"/>
      <c r="D357" s="212" t="s">
        <v>179</v>
      </c>
      <c r="E357" s="234" t="s">
        <v>1</v>
      </c>
      <c r="F357" s="235" t="s">
        <v>225</v>
      </c>
      <c r="G357" s="233"/>
      <c r="H357" s="236">
        <v>1351</v>
      </c>
      <c r="I357" s="237"/>
      <c r="J357" s="233"/>
      <c r="K357" s="233"/>
      <c r="L357" s="238"/>
      <c r="M357" s="239"/>
      <c r="N357" s="240"/>
      <c r="O357" s="240"/>
      <c r="P357" s="240"/>
      <c r="Q357" s="240"/>
      <c r="R357" s="240"/>
      <c r="S357" s="240"/>
      <c r="T357" s="241"/>
      <c r="AT357" s="242" t="s">
        <v>179</v>
      </c>
      <c r="AU357" s="242" t="s">
        <v>82</v>
      </c>
      <c r="AV357" s="14" t="s">
        <v>177</v>
      </c>
      <c r="AW357" s="14" t="s">
        <v>30</v>
      </c>
      <c r="AX357" s="14" t="s">
        <v>80</v>
      </c>
      <c r="AY357" s="242" t="s">
        <v>170</v>
      </c>
    </row>
    <row r="358" spans="2:65" s="1" customFormat="1" ht="23.1" customHeight="1">
      <c r="B358" s="33"/>
      <c r="C358" s="243" t="s">
        <v>670</v>
      </c>
      <c r="D358" s="243" t="s">
        <v>291</v>
      </c>
      <c r="E358" s="244" t="s">
        <v>671</v>
      </c>
      <c r="F358" s="245" t="s">
        <v>672</v>
      </c>
      <c r="G358" s="246" t="s">
        <v>233</v>
      </c>
      <c r="H358" s="247">
        <v>31</v>
      </c>
      <c r="I358" s="248"/>
      <c r="J358" s="249">
        <f>ROUND(I358*H358,2)</f>
        <v>0</v>
      </c>
      <c r="K358" s="245" t="s">
        <v>176</v>
      </c>
      <c r="L358" s="250"/>
      <c r="M358" s="251" t="s">
        <v>1</v>
      </c>
      <c r="N358" s="252" t="s">
        <v>38</v>
      </c>
      <c r="O358" s="65"/>
      <c r="P358" s="206">
        <f>O358*H358</f>
        <v>0</v>
      </c>
      <c r="Q358" s="206">
        <v>6.4000000000000001E-2</v>
      </c>
      <c r="R358" s="206">
        <f>Q358*H358</f>
        <v>1.984</v>
      </c>
      <c r="S358" s="206">
        <v>0</v>
      </c>
      <c r="T358" s="207">
        <f>S358*H358</f>
        <v>0</v>
      </c>
      <c r="AR358" s="208" t="s">
        <v>208</v>
      </c>
      <c r="AT358" s="208" t="s">
        <v>291</v>
      </c>
      <c r="AU358" s="208" t="s">
        <v>82</v>
      </c>
      <c r="AY358" s="16" t="s">
        <v>170</v>
      </c>
      <c r="BE358" s="209">
        <f>IF(N358="základní",J358,0)</f>
        <v>0</v>
      </c>
      <c r="BF358" s="209">
        <f>IF(N358="snížená",J358,0)</f>
        <v>0</v>
      </c>
      <c r="BG358" s="209">
        <f>IF(N358="zákl. přenesená",J358,0)</f>
        <v>0</v>
      </c>
      <c r="BH358" s="209">
        <f>IF(N358="sníž. přenesená",J358,0)</f>
        <v>0</v>
      </c>
      <c r="BI358" s="209">
        <f>IF(N358="nulová",J358,0)</f>
        <v>0</v>
      </c>
      <c r="BJ358" s="16" t="s">
        <v>80</v>
      </c>
      <c r="BK358" s="209">
        <f>ROUND(I358*H358,2)</f>
        <v>0</v>
      </c>
      <c r="BL358" s="16" t="s">
        <v>177</v>
      </c>
      <c r="BM358" s="208" t="s">
        <v>673</v>
      </c>
    </row>
    <row r="359" spans="2:65" s="1" customFormat="1" ht="23.1" customHeight="1">
      <c r="B359" s="33"/>
      <c r="C359" s="243" t="s">
        <v>674</v>
      </c>
      <c r="D359" s="243" t="s">
        <v>291</v>
      </c>
      <c r="E359" s="244" t="s">
        <v>675</v>
      </c>
      <c r="F359" s="245" t="s">
        <v>676</v>
      </c>
      <c r="G359" s="246" t="s">
        <v>233</v>
      </c>
      <c r="H359" s="247">
        <v>240</v>
      </c>
      <c r="I359" s="248"/>
      <c r="J359" s="249">
        <f>ROUND(I359*H359,2)</f>
        <v>0</v>
      </c>
      <c r="K359" s="245" t="s">
        <v>176</v>
      </c>
      <c r="L359" s="250"/>
      <c r="M359" s="251" t="s">
        <v>1</v>
      </c>
      <c r="N359" s="252" t="s">
        <v>38</v>
      </c>
      <c r="O359" s="65"/>
      <c r="P359" s="206">
        <f>O359*H359</f>
        <v>0</v>
      </c>
      <c r="Q359" s="206">
        <v>4.8300000000000003E-2</v>
      </c>
      <c r="R359" s="206">
        <f>Q359*H359</f>
        <v>11.592000000000001</v>
      </c>
      <c r="S359" s="206">
        <v>0</v>
      </c>
      <c r="T359" s="207">
        <f>S359*H359</f>
        <v>0</v>
      </c>
      <c r="AR359" s="208" t="s">
        <v>208</v>
      </c>
      <c r="AT359" s="208" t="s">
        <v>291</v>
      </c>
      <c r="AU359" s="208" t="s">
        <v>82</v>
      </c>
      <c r="AY359" s="16" t="s">
        <v>170</v>
      </c>
      <c r="BE359" s="209">
        <f>IF(N359="základní",J359,0)</f>
        <v>0</v>
      </c>
      <c r="BF359" s="209">
        <f>IF(N359="snížená",J359,0)</f>
        <v>0</v>
      </c>
      <c r="BG359" s="209">
        <f>IF(N359="zákl. přenesená",J359,0)</f>
        <v>0</v>
      </c>
      <c r="BH359" s="209">
        <f>IF(N359="sníž. přenesená",J359,0)</f>
        <v>0</v>
      </c>
      <c r="BI359" s="209">
        <f>IF(N359="nulová",J359,0)</f>
        <v>0</v>
      </c>
      <c r="BJ359" s="16" t="s">
        <v>80</v>
      </c>
      <c r="BK359" s="209">
        <f>ROUND(I359*H359,2)</f>
        <v>0</v>
      </c>
      <c r="BL359" s="16" t="s">
        <v>177</v>
      </c>
      <c r="BM359" s="208" t="s">
        <v>677</v>
      </c>
    </row>
    <row r="360" spans="2:65" s="1" customFormat="1" ht="16.3" customHeight="1">
      <c r="B360" s="33"/>
      <c r="C360" s="243" t="s">
        <v>678</v>
      </c>
      <c r="D360" s="243" t="s">
        <v>291</v>
      </c>
      <c r="E360" s="244" t="s">
        <v>679</v>
      </c>
      <c r="F360" s="245" t="s">
        <v>680</v>
      </c>
      <c r="G360" s="246" t="s">
        <v>233</v>
      </c>
      <c r="H360" s="247">
        <v>506</v>
      </c>
      <c r="I360" s="248"/>
      <c r="J360" s="249">
        <f>ROUND(I360*H360,2)</f>
        <v>0</v>
      </c>
      <c r="K360" s="245" t="s">
        <v>176</v>
      </c>
      <c r="L360" s="250"/>
      <c r="M360" s="251" t="s">
        <v>1</v>
      </c>
      <c r="N360" s="252" t="s">
        <v>38</v>
      </c>
      <c r="O360" s="65"/>
      <c r="P360" s="206">
        <f>O360*H360</f>
        <v>0</v>
      </c>
      <c r="Q360" s="206">
        <v>5.8000000000000003E-2</v>
      </c>
      <c r="R360" s="206">
        <f>Q360*H360</f>
        <v>29.348000000000003</v>
      </c>
      <c r="S360" s="206">
        <v>0</v>
      </c>
      <c r="T360" s="207">
        <f>S360*H360</f>
        <v>0</v>
      </c>
      <c r="AR360" s="208" t="s">
        <v>208</v>
      </c>
      <c r="AT360" s="208" t="s">
        <v>291</v>
      </c>
      <c r="AU360" s="208" t="s">
        <v>82</v>
      </c>
      <c r="AY360" s="16" t="s">
        <v>170</v>
      </c>
      <c r="BE360" s="209">
        <f>IF(N360="základní",J360,0)</f>
        <v>0</v>
      </c>
      <c r="BF360" s="209">
        <f>IF(N360="snížená",J360,0)</f>
        <v>0</v>
      </c>
      <c r="BG360" s="209">
        <f>IF(N360="zákl. přenesená",J360,0)</f>
        <v>0</v>
      </c>
      <c r="BH360" s="209">
        <f>IF(N360="sníž. přenesená",J360,0)</f>
        <v>0</v>
      </c>
      <c r="BI360" s="209">
        <f>IF(N360="nulová",J360,0)</f>
        <v>0</v>
      </c>
      <c r="BJ360" s="16" t="s">
        <v>80</v>
      </c>
      <c r="BK360" s="209">
        <f>ROUND(I360*H360,2)</f>
        <v>0</v>
      </c>
      <c r="BL360" s="16" t="s">
        <v>177</v>
      </c>
      <c r="BM360" s="208" t="s">
        <v>681</v>
      </c>
    </row>
    <row r="361" spans="2:65" s="1" customFormat="1" ht="16.3" customHeight="1">
      <c r="B361" s="33"/>
      <c r="C361" s="243" t="s">
        <v>682</v>
      </c>
      <c r="D361" s="243" t="s">
        <v>291</v>
      </c>
      <c r="E361" s="244" t="s">
        <v>683</v>
      </c>
      <c r="F361" s="245" t="s">
        <v>684</v>
      </c>
      <c r="G361" s="246" t="s">
        <v>233</v>
      </c>
      <c r="H361" s="247">
        <v>574</v>
      </c>
      <c r="I361" s="248"/>
      <c r="J361" s="249">
        <f>ROUND(I361*H361,2)</f>
        <v>0</v>
      </c>
      <c r="K361" s="245" t="s">
        <v>176</v>
      </c>
      <c r="L361" s="250"/>
      <c r="M361" s="251" t="s">
        <v>1</v>
      </c>
      <c r="N361" s="252" t="s">
        <v>38</v>
      </c>
      <c r="O361" s="65"/>
      <c r="P361" s="206">
        <f>O361*H361</f>
        <v>0</v>
      </c>
      <c r="Q361" s="206">
        <v>8.1000000000000003E-2</v>
      </c>
      <c r="R361" s="206">
        <f>Q361*H361</f>
        <v>46.494</v>
      </c>
      <c r="S361" s="206">
        <v>0</v>
      </c>
      <c r="T361" s="207">
        <f>S361*H361</f>
        <v>0</v>
      </c>
      <c r="AR361" s="208" t="s">
        <v>208</v>
      </c>
      <c r="AT361" s="208" t="s">
        <v>291</v>
      </c>
      <c r="AU361" s="208" t="s">
        <v>82</v>
      </c>
      <c r="AY361" s="16" t="s">
        <v>170</v>
      </c>
      <c r="BE361" s="209">
        <f>IF(N361="základní",J361,0)</f>
        <v>0</v>
      </c>
      <c r="BF361" s="209">
        <f>IF(N361="snížená",J361,0)</f>
        <v>0</v>
      </c>
      <c r="BG361" s="209">
        <f>IF(N361="zákl. přenesená",J361,0)</f>
        <v>0</v>
      </c>
      <c r="BH361" s="209">
        <f>IF(N361="sníž. přenesená",J361,0)</f>
        <v>0</v>
      </c>
      <c r="BI361" s="209">
        <f>IF(N361="nulová",J361,0)</f>
        <v>0</v>
      </c>
      <c r="BJ361" s="16" t="s">
        <v>80</v>
      </c>
      <c r="BK361" s="209">
        <f>ROUND(I361*H361,2)</f>
        <v>0</v>
      </c>
      <c r="BL361" s="16" t="s">
        <v>177</v>
      </c>
      <c r="BM361" s="208" t="s">
        <v>685</v>
      </c>
    </row>
    <row r="362" spans="2:65" s="1" customFormat="1" ht="23.1" customHeight="1">
      <c r="B362" s="33"/>
      <c r="C362" s="197" t="s">
        <v>686</v>
      </c>
      <c r="D362" s="197" t="s">
        <v>172</v>
      </c>
      <c r="E362" s="198" t="s">
        <v>687</v>
      </c>
      <c r="F362" s="199" t="s">
        <v>688</v>
      </c>
      <c r="G362" s="200" t="s">
        <v>233</v>
      </c>
      <c r="H362" s="201">
        <v>2252</v>
      </c>
      <c r="I362" s="202"/>
      <c r="J362" s="203">
        <f>ROUND(I362*H362,2)</f>
        <v>0</v>
      </c>
      <c r="K362" s="199" t="s">
        <v>176</v>
      </c>
      <c r="L362" s="37"/>
      <c r="M362" s="204" t="s">
        <v>1</v>
      </c>
      <c r="N362" s="205" t="s">
        <v>38</v>
      </c>
      <c r="O362" s="65"/>
      <c r="P362" s="206">
        <f>O362*H362</f>
        <v>0</v>
      </c>
      <c r="Q362" s="206">
        <v>0.1295</v>
      </c>
      <c r="R362" s="206">
        <f>Q362*H362</f>
        <v>291.63400000000001</v>
      </c>
      <c r="S362" s="206">
        <v>0</v>
      </c>
      <c r="T362" s="207">
        <f>S362*H362</f>
        <v>0</v>
      </c>
      <c r="AR362" s="208" t="s">
        <v>177</v>
      </c>
      <c r="AT362" s="208" t="s">
        <v>172</v>
      </c>
      <c r="AU362" s="208" t="s">
        <v>82</v>
      </c>
      <c r="AY362" s="16" t="s">
        <v>170</v>
      </c>
      <c r="BE362" s="209">
        <f>IF(N362="základní",J362,0)</f>
        <v>0</v>
      </c>
      <c r="BF362" s="209">
        <f>IF(N362="snížená",J362,0)</f>
        <v>0</v>
      </c>
      <c r="BG362" s="209">
        <f>IF(N362="zákl. přenesená",J362,0)</f>
        <v>0</v>
      </c>
      <c r="BH362" s="209">
        <f>IF(N362="sníž. přenesená",J362,0)</f>
        <v>0</v>
      </c>
      <c r="BI362" s="209">
        <f>IF(N362="nulová",J362,0)</f>
        <v>0</v>
      </c>
      <c r="BJ362" s="16" t="s">
        <v>80</v>
      </c>
      <c r="BK362" s="209">
        <f>ROUND(I362*H362,2)</f>
        <v>0</v>
      </c>
      <c r="BL362" s="16" t="s">
        <v>177</v>
      </c>
      <c r="BM362" s="208" t="s">
        <v>689</v>
      </c>
    </row>
    <row r="363" spans="2:65" s="12" customFormat="1" ht="21.75">
      <c r="B363" s="210"/>
      <c r="C363" s="211"/>
      <c r="D363" s="212" t="s">
        <v>179</v>
      </c>
      <c r="E363" s="213" t="s">
        <v>1</v>
      </c>
      <c r="F363" s="214" t="s">
        <v>690</v>
      </c>
      <c r="G363" s="211"/>
      <c r="H363" s="215">
        <v>2252</v>
      </c>
      <c r="I363" s="216"/>
      <c r="J363" s="211"/>
      <c r="K363" s="211"/>
      <c r="L363" s="217"/>
      <c r="M363" s="218"/>
      <c r="N363" s="219"/>
      <c r="O363" s="219"/>
      <c r="P363" s="219"/>
      <c r="Q363" s="219"/>
      <c r="R363" s="219"/>
      <c r="S363" s="219"/>
      <c r="T363" s="220"/>
      <c r="AT363" s="221" t="s">
        <v>179</v>
      </c>
      <c r="AU363" s="221" t="s">
        <v>82</v>
      </c>
      <c r="AV363" s="12" t="s">
        <v>82</v>
      </c>
      <c r="AW363" s="12" t="s">
        <v>30</v>
      </c>
      <c r="AX363" s="12" t="s">
        <v>80</v>
      </c>
      <c r="AY363" s="221" t="s">
        <v>170</v>
      </c>
    </row>
    <row r="364" spans="2:65" s="1" customFormat="1" ht="16.3" customHeight="1">
      <c r="B364" s="33"/>
      <c r="C364" s="243" t="s">
        <v>691</v>
      </c>
      <c r="D364" s="243" t="s">
        <v>291</v>
      </c>
      <c r="E364" s="244" t="s">
        <v>692</v>
      </c>
      <c r="F364" s="245" t="s">
        <v>693</v>
      </c>
      <c r="G364" s="246" t="s">
        <v>233</v>
      </c>
      <c r="H364" s="247">
        <v>2252</v>
      </c>
      <c r="I364" s="248"/>
      <c r="J364" s="249">
        <f>ROUND(I364*H364,2)</f>
        <v>0</v>
      </c>
      <c r="K364" s="245" t="s">
        <v>176</v>
      </c>
      <c r="L364" s="250"/>
      <c r="M364" s="251" t="s">
        <v>1</v>
      </c>
      <c r="N364" s="252" t="s">
        <v>38</v>
      </c>
      <c r="O364" s="65"/>
      <c r="P364" s="206">
        <f>O364*H364</f>
        <v>0</v>
      </c>
      <c r="Q364" s="206">
        <v>4.4999999999999998E-2</v>
      </c>
      <c r="R364" s="206">
        <f>Q364*H364</f>
        <v>101.33999999999999</v>
      </c>
      <c r="S364" s="206">
        <v>0</v>
      </c>
      <c r="T364" s="207">
        <f>S364*H364</f>
        <v>0</v>
      </c>
      <c r="AR364" s="208" t="s">
        <v>208</v>
      </c>
      <c r="AT364" s="208" t="s">
        <v>291</v>
      </c>
      <c r="AU364" s="208" t="s">
        <v>82</v>
      </c>
      <c r="AY364" s="16" t="s">
        <v>170</v>
      </c>
      <c r="BE364" s="209">
        <f>IF(N364="základní",J364,0)</f>
        <v>0</v>
      </c>
      <c r="BF364" s="209">
        <f>IF(N364="snížená",J364,0)</f>
        <v>0</v>
      </c>
      <c r="BG364" s="209">
        <f>IF(N364="zákl. přenesená",J364,0)</f>
        <v>0</v>
      </c>
      <c r="BH364" s="209">
        <f>IF(N364="sníž. přenesená",J364,0)</f>
        <v>0</v>
      </c>
      <c r="BI364" s="209">
        <f>IF(N364="nulová",J364,0)</f>
        <v>0</v>
      </c>
      <c r="BJ364" s="16" t="s">
        <v>80</v>
      </c>
      <c r="BK364" s="209">
        <f>ROUND(I364*H364,2)</f>
        <v>0</v>
      </c>
      <c r="BL364" s="16" t="s">
        <v>177</v>
      </c>
      <c r="BM364" s="208" t="s">
        <v>694</v>
      </c>
    </row>
    <row r="365" spans="2:65" s="1" customFormat="1" ht="23.1" customHeight="1">
      <c r="B365" s="33"/>
      <c r="C365" s="197" t="s">
        <v>695</v>
      </c>
      <c r="D365" s="197" t="s">
        <v>172</v>
      </c>
      <c r="E365" s="198" t="s">
        <v>696</v>
      </c>
      <c r="F365" s="199" t="s">
        <v>697</v>
      </c>
      <c r="G365" s="200" t="s">
        <v>233</v>
      </c>
      <c r="H365" s="201">
        <v>25</v>
      </c>
      <c r="I365" s="202"/>
      <c r="J365" s="203">
        <f>ROUND(I365*H365,2)</f>
        <v>0</v>
      </c>
      <c r="K365" s="199" t="s">
        <v>176</v>
      </c>
      <c r="L365" s="37"/>
      <c r="M365" s="204" t="s">
        <v>1</v>
      </c>
      <c r="N365" s="205" t="s">
        <v>38</v>
      </c>
      <c r="O365" s="65"/>
      <c r="P365" s="206">
        <f>O365*H365</f>
        <v>0</v>
      </c>
      <c r="Q365" s="206">
        <v>3.0000000000000001E-5</v>
      </c>
      <c r="R365" s="206">
        <f>Q365*H365</f>
        <v>7.5000000000000002E-4</v>
      </c>
      <c r="S365" s="206">
        <v>0</v>
      </c>
      <c r="T365" s="207">
        <f>S365*H365</f>
        <v>0</v>
      </c>
      <c r="AR365" s="208" t="s">
        <v>177</v>
      </c>
      <c r="AT365" s="208" t="s">
        <v>172</v>
      </c>
      <c r="AU365" s="208" t="s">
        <v>82</v>
      </c>
      <c r="AY365" s="16" t="s">
        <v>170</v>
      </c>
      <c r="BE365" s="209">
        <f>IF(N365="základní",J365,0)</f>
        <v>0</v>
      </c>
      <c r="BF365" s="209">
        <f>IF(N365="snížená",J365,0)</f>
        <v>0</v>
      </c>
      <c r="BG365" s="209">
        <f>IF(N365="zákl. přenesená",J365,0)</f>
        <v>0</v>
      </c>
      <c r="BH365" s="209">
        <f>IF(N365="sníž. přenesená",J365,0)</f>
        <v>0</v>
      </c>
      <c r="BI365" s="209">
        <f>IF(N365="nulová",J365,0)</f>
        <v>0</v>
      </c>
      <c r="BJ365" s="16" t="s">
        <v>80</v>
      </c>
      <c r="BK365" s="209">
        <f>ROUND(I365*H365,2)</f>
        <v>0</v>
      </c>
      <c r="BL365" s="16" t="s">
        <v>177</v>
      </c>
      <c r="BM365" s="208" t="s">
        <v>698</v>
      </c>
    </row>
    <row r="366" spans="2:65" s="12" customFormat="1">
      <c r="B366" s="210"/>
      <c r="C366" s="211"/>
      <c r="D366" s="212" t="s">
        <v>179</v>
      </c>
      <c r="E366" s="213" t="s">
        <v>1</v>
      </c>
      <c r="F366" s="214" t="s">
        <v>308</v>
      </c>
      <c r="G366" s="211"/>
      <c r="H366" s="215">
        <v>25</v>
      </c>
      <c r="I366" s="216"/>
      <c r="J366" s="211"/>
      <c r="K366" s="211"/>
      <c r="L366" s="217"/>
      <c r="M366" s="218"/>
      <c r="N366" s="219"/>
      <c r="O366" s="219"/>
      <c r="P366" s="219"/>
      <c r="Q366" s="219"/>
      <c r="R366" s="219"/>
      <c r="S366" s="219"/>
      <c r="T366" s="220"/>
      <c r="AT366" s="221" t="s">
        <v>179</v>
      </c>
      <c r="AU366" s="221" t="s">
        <v>82</v>
      </c>
      <c r="AV366" s="12" t="s">
        <v>82</v>
      </c>
      <c r="AW366" s="12" t="s">
        <v>30</v>
      </c>
      <c r="AX366" s="12" t="s">
        <v>80</v>
      </c>
      <c r="AY366" s="221" t="s">
        <v>170</v>
      </c>
    </row>
    <row r="367" spans="2:65" s="1" customFormat="1" ht="23.1" customHeight="1">
      <c r="B367" s="33"/>
      <c r="C367" s="243" t="s">
        <v>699</v>
      </c>
      <c r="D367" s="243" t="s">
        <v>291</v>
      </c>
      <c r="E367" s="244" t="s">
        <v>700</v>
      </c>
      <c r="F367" s="245" t="s">
        <v>701</v>
      </c>
      <c r="G367" s="246" t="s">
        <v>233</v>
      </c>
      <c r="H367" s="247">
        <v>25</v>
      </c>
      <c r="I367" s="248"/>
      <c r="J367" s="249">
        <f>ROUND(I367*H367,2)</f>
        <v>0</v>
      </c>
      <c r="K367" s="245" t="s">
        <v>176</v>
      </c>
      <c r="L367" s="250"/>
      <c r="M367" s="251" t="s">
        <v>1</v>
      </c>
      <c r="N367" s="252" t="s">
        <v>38</v>
      </c>
      <c r="O367" s="65"/>
      <c r="P367" s="206">
        <f>O367*H367</f>
        <v>0</v>
      </c>
      <c r="Q367" s="206">
        <v>1.0300000000000001E-3</v>
      </c>
      <c r="R367" s="206">
        <f>Q367*H367</f>
        <v>2.5750000000000002E-2</v>
      </c>
      <c r="S367" s="206">
        <v>0</v>
      </c>
      <c r="T367" s="207">
        <f>S367*H367</f>
        <v>0</v>
      </c>
      <c r="AR367" s="208" t="s">
        <v>208</v>
      </c>
      <c r="AT367" s="208" t="s">
        <v>291</v>
      </c>
      <c r="AU367" s="208" t="s">
        <v>82</v>
      </c>
      <c r="AY367" s="16" t="s">
        <v>170</v>
      </c>
      <c r="BE367" s="209">
        <f>IF(N367="základní",J367,0)</f>
        <v>0</v>
      </c>
      <c r="BF367" s="209">
        <f>IF(N367="snížená",J367,0)</f>
        <v>0</v>
      </c>
      <c r="BG367" s="209">
        <f>IF(N367="zákl. přenesená",J367,0)</f>
        <v>0</v>
      </c>
      <c r="BH367" s="209">
        <f>IF(N367="sníž. přenesená",J367,0)</f>
        <v>0</v>
      </c>
      <c r="BI367" s="209">
        <f>IF(N367="nulová",J367,0)</f>
        <v>0</v>
      </c>
      <c r="BJ367" s="16" t="s">
        <v>80</v>
      </c>
      <c r="BK367" s="209">
        <f>ROUND(I367*H367,2)</f>
        <v>0</v>
      </c>
      <c r="BL367" s="16" t="s">
        <v>177</v>
      </c>
      <c r="BM367" s="208" t="s">
        <v>702</v>
      </c>
    </row>
    <row r="368" spans="2:65" s="1" customFormat="1" ht="16.3" customHeight="1">
      <c r="B368" s="33"/>
      <c r="C368" s="197" t="s">
        <v>703</v>
      </c>
      <c r="D368" s="197" t="s">
        <v>172</v>
      </c>
      <c r="E368" s="198" t="s">
        <v>704</v>
      </c>
      <c r="F368" s="199" t="s">
        <v>705</v>
      </c>
      <c r="G368" s="200" t="s">
        <v>233</v>
      </c>
      <c r="H368" s="201">
        <v>20</v>
      </c>
      <c r="I368" s="202"/>
      <c r="J368" s="203">
        <f>ROUND(I368*H368,2)</f>
        <v>0</v>
      </c>
      <c r="K368" s="199" t="s">
        <v>176</v>
      </c>
      <c r="L368" s="37"/>
      <c r="M368" s="204" t="s">
        <v>1</v>
      </c>
      <c r="N368" s="205" t="s">
        <v>38</v>
      </c>
      <c r="O368" s="65"/>
      <c r="P368" s="206">
        <f>O368*H368</f>
        <v>0</v>
      </c>
      <c r="Q368" s="206">
        <v>0</v>
      </c>
      <c r="R368" s="206">
        <f>Q368*H368</f>
        <v>0</v>
      </c>
      <c r="S368" s="206">
        <v>0</v>
      </c>
      <c r="T368" s="207">
        <f>S368*H368</f>
        <v>0</v>
      </c>
      <c r="AR368" s="208" t="s">
        <v>177</v>
      </c>
      <c r="AT368" s="208" t="s">
        <v>172</v>
      </c>
      <c r="AU368" s="208" t="s">
        <v>82</v>
      </c>
      <c r="AY368" s="16" t="s">
        <v>170</v>
      </c>
      <c r="BE368" s="209">
        <f>IF(N368="základní",J368,0)</f>
        <v>0</v>
      </c>
      <c r="BF368" s="209">
        <f>IF(N368="snížená",J368,0)</f>
        <v>0</v>
      </c>
      <c r="BG368" s="209">
        <f>IF(N368="zákl. přenesená",J368,0)</f>
        <v>0</v>
      </c>
      <c r="BH368" s="209">
        <f>IF(N368="sníž. přenesená",J368,0)</f>
        <v>0</v>
      </c>
      <c r="BI368" s="209">
        <f>IF(N368="nulová",J368,0)</f>
        <v>0</v>
      </c>
      <c r="BJ368" s="16" t="s">
        <v>80</v>
      </c>
      <c r="BK368" s="209">
        <f>ROUND(I368*H368,2)</f>
        <v>0</v>
      </c>
      <c r="BL368" s="16" t="s">
        <v>177</v>
      </c>
      <c r="BM368" s="208" t="s">
        <v>706</v>
      </c>
    </row>
    <row r="369" spans="2:65" s="12" customFormat="1">
      <c r="B369" s="210"/>
      <c r="C369" s="211"/>
      <c r="D369" s="212" t="s">
        <v>179</v>
      </c>
      <c r="E369" s="213" t="s">
        <v>1</v>
      </c>
      <c r="F369" s="214" t="s">
        <v>707</v>
      </c>
      <c r="G369" s="211"/>
      <c r="H369" s="215">
        <v>20</v>
      </c>
      <c r="I369" s="216"/>
      <c r="J369" s="211"/>
      <c r="K369" s="211"/>
      <c r="L369" s="217"/>
      <c r="M369" s="218"/>
      <c r="N369" s="219"/>
      <c r="O369" s="219"/>
      <c r="P369" s="219"/>
      <c r="Q369" s="219"/>
      <c r="R369" s="219"/>
      <c r="S369" s="219"/>
      <c r="T369" s="220"/>
      <c r="AT369" s="221" t="s">
        <v>179</v>
      </c>
      <c r="AU369" s="221" t="s">
        <v>82</v>
      </c>
      <c r="AV369" s="12" t="s">
        <v>82</v>
      </c>
      <c r="AW369" s="12" t="s">
        <v>30</v>
      </c>
      <c r="AX369" s="12" t="s">
        <v>80</v>
      </c>
      <c r="AY369" s="221" t="s">
        <v>170</v>
      </c>
    </row>
    <row r="370" spans="2:65" s="1" customFormat="1" ht="16.3" customHeight="1">
      <c r="B370" s="33"/>
      <c r="C370" s="197" t="s">
        <v>708</v>
      </c>
      <c r="D370" s="197" t="s">
        <v>172</v>
      </c>
      <c r="E370" s="198" t="s">
        <v>709</v>
      </c>
      <c r="F370" s="199" t="s">
        <v>710</v>
      </c>
      <c r="G370" s="200" t="s">
        <v>233</v>
      </c>
      <c r="H370" s="201">
        <v>679</v>
      </c>
      <c r="I370" s="202"/>
      <c r="J370" s="203">
        <f>ROUND(I370*H370,2)</f>
        <v>0</v>
      </c>
      <c r="K370" s="199" t="s">
        <v>176</v>
      </c>
      <c r="L370" s="37"/>
      <c r="M370" s="204" t="s">
        <v>1</v>
      </c>
      <c r="N370" s="205" t="s">
        <v>38</v>
      </c>
      <c r="O370" s="65"/>
      <c r="P370" s="206">
        <f>O370*H370</f>
        <v>0</v>
      </c>
      <c r="Q370" s="206">
        <v>3.0000000000000001E-5</v>
      </c>
      <c r="R370" s="206">
        <f>Q370*H370</f>
        <v>2.0369999999999999E-2</v>
      </c>
      <c r="S370" s="206">
        <v>0</v>
      </c>
      <c r="T370" s="207">
        <f>S370*H370</f>
        <v>0</v>
      </c>
      <c r="AR370" s="208" t="s">
        <v>177</v>
      </c>
      <c r="AT370" s="208" t="s">
        <v>172</v>
      </c>
      <c r="AU370" s="208" t="s">
        <v>82</v>
      </c>
      <c r="AY370" s="16" t="s">
        <v>170</v>
      </c>
      <c r="BE370" s="209">
        <f>IF(N370="základní",J370,0)</f>
        <v>0</v>
      </c>
      <c r="BF370" s="209">
        <f>IF(N370="snížená",J370,0)</f>
        <v>0</v>
      </c>
      <c r="BG370" s="209">
        <f>IF(N370="zákl. přenesená",J370,0)</f>
        <v>0</v>
      </c>
      <c r="BH370" s="209">
        <f>IF(N370="sníž. přenesená",J370,0)</f>
        <v>0</v>
      </c>
      <c r="BI370" s="209">
        <f>IF(N370="nulová",J370,0)</f>
        <v>0</v>
      </c>
      <c r="BJ370" s="16" t="s">
        <v>80</v>
      </c>
      <c r="BK370" s="209">
        <f>ROUND(I370*H370,2)</f>
        <v>0</v>
      </c>
      <c r="BL370" s="16" t="s">
        <v>177</v>
      </c>
      <c r="BM370" s="208" t="s">
        <v>711</v>
      </c>
    </row>
    <row r="371" spans="2:65" s="12" customFormat="1" ht="21.75">
      <c r="B371" s="210"/>
      <c r="C371" s="211"/>
      <c r="D371" s="212" t="s">
        <v>179</v>
      </c>
      <c r="E371" s="213" t="s">
        <v>1</v>
      </c>
      <c r="F371" s="214" t="s">
        <v>712</v>
      </c>
      <c r="G371" s="211"/>
      <c r="H371" s="215">
        <v>679</v>
      </c>
      <c r="I371" s="216"/>
      <c r="J371" s="211"/>
      <c r="K371" s="211"/>
      <c r="L371" s="217"/>
      <c r="M371" s="218"/>
      <c r="N371" s="219"/>
      <c r="O371" s="219"/>
      <c r="P371" s="219"/>
      <c r="Q371" s="219"/>
      <c r="R371" s="219"/>
      <c r="S371" s="219"/>
      <c r="T371" s="220"/>
      <c r="AT371" s="221" t="s">
        <v>179</v>
      </c>
      <c r="AU371" s="221" t="s">
        <v>82</v>
      </c>
      <c r="AV371" s="12" t="s">
        <v>82</v>
      </c>
      <c r="AW371" s="12" t="s">
        <v>30</v>
      </c>
      <c r="AX371" s="12" t="s">
        <v>80</v>
      </c>
      <c r="AY371" s="221" t="s">
        <v>170</v>
      </c>
    </row>
    <row r="372" spans="2:65" s="1" customFormat="1" ht="23.1" customHeight="1">
      <c r="B372" s="33"/>
      <c r="C372" s="197" t="s">
        <v>713</v>
      </c>
      <c r="D372" s="197" t="s">
        <v>172</v>
      </c>
      <c r="E372" s="198" t="s">
        <v>714</v>
      </c>
      <c r="F372" s="199" t="s">
        <v>715</v>
      </c>
      <c r="G372" s="200" t="s">
        <v>561</v>
      </c>
      <c r="H372" s="201">
        <v>11</v>
      </c>
      <c r="I372" s="202"/>
      <c r="J372" s="203">
        <f>ROUND(I372*H372,2)</f>
        <v>0</v>
      </c>
      <c r="K372" s="199" t="s">
        <v>176</v>
      </c>
      <c r="L372" s="37"/>
      <c r="M372" s="204" t="s">
        <v>1</v>
      </c>
      <c r="N372" s="205" t="s">
        <v>38</v>
      </c>
      <c r="O372" s="65"/>
      <c r="P372" s="206">
        <f>O372*H372</f>
        <v>0</v>
      </c>
      <c r="Q372" s="206">
        <v>0</v>
      </c>
      <c r="R372" s="206">
        <f>Q372*H372</f>
        <v>0</v>
      </c>
      <c r="S372" s="206">
        <v>8.2000000000000003E-2</v>
      </c>
      <c r="T372" s="207">
        <f>S372*H372</f>
        <v>0.90200000000000002</v>
      </c>
      <c r="AR372" s="208" t="s">
        <v>177</v>
      </c>
      <c r="AT372" s="208" t="s">
        <v>172</v>
      </c>
      <c r="AU372" s="208" t="s">
        <v>82</v>
      </c>
      <c r="AY372" s="16" t="s">
        <v>170</v>
      </c>
      <c r="BE372" s="209">
        <f>IF(N372="základní",J372,0)</f>
        <v>0</v>
      </c>
      <c r="BF372" s="209">
        <f>IF(N372="snížená",J372,0)</f>
        <v>0</v>
      </c>
      <c r="BG372" s="209">
        <f>IF(N372="zákl. přenesená",J372,0)</f>
        <v>0</v>
      </c>
      <c r="BH372" s="209">
        <f>IF(N372="sníž. přenesená",J372,0)</f>
        <v>0</v>
      </c>
      <c r="BI372" s="209">
        <f>IF(N372="nulová",J372,0)</f>
        <v>0</v>
      </c>
      <c r="BJ372" s="16" t="s">
        <v>80</v>
      </c>
      <c r="BK372" s="209">
        <f>ROUND(I372*H372,2)</f>
        <v>0</v>
      </c>
      <c r="BL372" s="16" t="s">
        <v>177</v>
      </c>
      <c r="BM372" s="208" t="s">
        <v>716</v>
      </c>
    </row>
    <row r="373" spans="2:65" s="12" customFormat="1">
      <c r="B373" s="210"/>
      <c r="C373" s="211"/>
      <c r="D373" s="212" t="s">
        <v>179</v>
      </c>
      <c r="E373" s="213" t="s">
        <v>1</v>
      </c>
      <c r="F373" s="214" t="s">
        <v>717</v>
      </c>
      <c r="G373" s="211"/>
      <c r="H373" s="215">
        <v>11</v>
      </c>
      <c r="I373" s="216"/>
      <c r="J373" s="211"/>
      <c r="K373" s="211"/>
      <c r="L373" s="217"/>
      <c r="M373" s="218"/>
      <c r="N373" s="219"/>
      <c r="O373" s="219"/>
      <c r="P373" s="219"/>
      <c r="Q373" s="219"/>
      <c r="R373" s="219"/>
      <c r="S373" s="219"/>
      <c r="T373" s="220"/>
      <c r="AT373" s="221" t="s">
        <v>179</v>
      </c>
      <c r="AU373" s="221" t="s">
        <v>82</v>
      </c>
      <c r="AV373" s="12" t="s">
        <v>82</v>
      </c>
      <c r="AW373" s="12" t="s">
        <v>30</v>
      </c>
      <c r="AX373" s="12" t="s">
        <v>80</v>
      </c>
      <c r="AY373" s="221" t="s">
        <v>170</v>
      </c>
    </row>
    <row r="374" spans="2:65" s="1" customFormat="1" ht="23.1" customHeight="1">
      <c r="B374" s="33"/>
      <c r="C374" s="197" t="s">
        <v>718</v>
      </c>
      <c r="D374" s="197" t="s">
        <v>172</v>
      </c>
      <c r="E374" s="198" t="s">
        <v>719</v>
      </c>
      <c r="F374" s="199" t="s">
        <v>720</v>
      </c>
      <c r="G374" s="200" t="s">
        <v>561</v>
      </c>
      <c r="H374" s="201">
        <v>15</v>
      </c>
      <c r="I374" s="202"/>
      <c r="J374" s="203">
        <f>ROUND(I374*H374,2)</f>
        <v>0</v>
      </c>
      <c r="K374" s="199" t="s">
        <v>176</v>
      </c>
      <c r="L374" s="37"/>
      <c r="M374" s="204" t="s">
        <v>1</v>
      </c>
      <c r="N374" s="205" t="s">
        <v>38</v>
      </c>
      <c r="O374" s="65"/>
      <c r="P374" s="206">
        <f>O374*H374</f>
        <v>0</v>
      </c>
      <c r="Q374" s="206">
        <v>0</v>
      </c>
      <c r="R374" s="206">
        <f>Q374*H374</f>
        <v>0</v>
      </c>
      <c r="S374" s="206">
        <v>4.0000000000000001E-3</v>
      </c>
      <c r="T374" s="207">
        <f>S374*H374</f>
        <v>0.06</v>
      </c>
      <c r="AR374" s="208" t="s">
        <v>177</v>
      </c>
      <c r="AT374" s="208" t="s">
        <v>172</v>
      </c>
      <c r="AU374" s="208" t="s">
        <v>82</v>
      </c>
      <c r="AY374" s="16" t="s">
        <v>170</v>
      </c>
      <c r="BE374" s="209">
        <f>IF(N374="základní",J374,0)</f>
        <v>0</v>
      </c>
      <c r="BF374" s="209">
        <f>IF(N374="snížená",J374,0)</f>
        <v>0</v>
      </c>
      <c r="BG374" s="209">
        <f>IF(N374="zákl. přenesená",J374,0)</f>
        <v>0</v>
      </c>
      <c r="BH374" s="209">
        <f>IF(N374="sníž. přenesená",J374,0)</f>
        <v>0</v>
      </c>
      <c r="BI374" s="209">
        <f>IF(N374="nulová",J374,0)</f>
        <v>0</v>
      </c>
      <c r="BJ374" s="16" t="s">
        <v>80</v>
      </c>
      <c r="BK374" s="209">
        <f>ROUND(I374*H374,2)</f>
        <v>0</v>
      </c>
      <c r="BL374" s="16" t="s">
        <v>177</v>
      </c>
      <c r="BM374" s="208" t="s">
        <v>721</v>
      </c>
    </row>
    <row r="375" spans="2:65" s="12" customFormat="1">
      <c r="B375" s="210"/>
      <c r="C375" s="211"/>
      <c r="D375" s="212" t="s">
        <v>179</v>
      </c>
      <c r="E375" s="213" t="s">
        <v>1</v>
      </c>
      <c r="F375" s="214" t="s">
        <v>722</v>
      </c>
      <c r="G375" s="211"/>
      <c r="H375" s="215">
        <v>15</v>
      </c>
      <c r="I375" s="216"/>
      <c r="J375" s="211"/>
      <c r="K375" s="211"/>
      <c r="L375" s="217"/>
      <c r="M375" s="218"/>
      <c r="N375" s="219"/>
      <c r="O375" s="219"/>
      <c r="P375" s="219"/>
      <c r="Q375" s="219"/>
      <c r="R375" s="219"/>
      <c r="S375" s="219"/>
      <c r="T375" s="220"/>
      <c r="AT375" s="221" t="s">
        <v>179</v>
      </c>
      <c r="AU375" s="221" t="s">
        <v>82</v>
      </c>
      <c r="AV375" s="12" t="s">
        <v>82</v>
      </c>
      <c r="AW375" s="12" t="s">
        <v>30</v>
      </c>
      <c r="AX375" s="12" t="s">
        <v>80</v>
      </c>
      <c r="AY375" s="221" t="s">
        <v>170</v>
      </c>
    </row>
    <row r="376" spans="2:65" s="1" customFormat="1" ht="23.1" customHeight="1">
      <c r="B376" s="33"/>
      <c r="C376" s="197" t="s">
        <v>723</v>
      </c>
      <c r="D376" s="197" t="s">
        <v>172</v>
      </c>
      <c r="E376" s="198" t="s">
        <v>724</v>
      </c>
      <c r="F376" s="199" t="s">
        <v>725</v>
      </c>
      <c r="G376" s="200" t="s">
        <v>246</v>
      </c>
      <c r="H376" s="201">
        <v>29.12</v>
      </c>
      <c r="I376" s="202"/>
      <c r="J376" s="203">
        <f>ROUND(I376*H376,2)</f>
        <v>0</v>
      </c>
      <c r="K376" s="199" t="s">
        <v>1</v>
      </c>
      <c r="L376" s="37"/>
      <c r="M376" s="204" t="s">
        <v>1</v>
      </c>
      <c r="N376" s="205" t="s">
        <v>38</v>
      </c>
      <c r="O376" s="65"/>
      <c r="P376" s="206">
        <f>O376*H376</f>
        <v>0</v>
      </c>
      <c r="Q376" s="206">
        <v>0</v>
      </c>
      <c r="R376" s="206">
        <f>Q376*H376</f>
        <v>0</v>
      </c>
      <c r="S376" s="206">
        <v>2.6</v>
      </c>
      <c r="T376" s="207">
        <f>S376*H376</f>
        <v>75.712000000000003</v>
      </c>
      <c r="AR376" s="208" t="s">
        <v>177</v>
      </c>
      <c r="AT376" s="208" t="s">
        <v>172</v>
      </c>
      <c r="AU376" s="208" t="s">
        <v>82</v>
      </c>
      <c r="AY376" s="16" t="s">
        <v>170</v>
      </c>
      <c r="BE376" s="209">
        <f>IF(N376="základní",J376,0)</f>
        <v>0</v>
      </c>
      <c r="BF376" s="209">
        <f>IF(N376="snížená",J376,0)</f>
        <v>0</v>
      </c>
      <c r="BG376" s="209">
        <f>IF(N376="zákl. přenesená",J376,0)</f>
        <v>0</v>
      </c>
      <c r="BH376" s="209">
        <f>IF(N376="sníž. přenesená",J376,0)</f>
        <v>0</v>
      </c>
      <c r="BI376" s="209">
        <f>IF(N376="nulová",J376,0)</f>
        <v>0</v>
      </c>
      <c r="BJ376" s="16" t="s">
        <v>80</v>
      </c>
      <c r="BK376" s="209">
        <f>ROUND(I376*H376,2)</f>
        <v>0</v>
      </c>
      <c r="BL376" s="16" t="s">
        <v>177</v>
      </c>
      <c r="BM376" s="208" t="s">
        <v>726</v>
      </c>
    </row>
    <row r="377" spans="2:65" s="12" customFormat="1">
      <c r="B377" s="210"/>
      <c r="C377" s="211"/>
      <c r="D377" s="212" t="s">
        <v>179</v>
      </c>
      <c r="E377" s="213" t="s">
        <v>1</v>
      </c>
      <c r="F377" s="214" t="s">
        <v>727</v>
      </c>
      <c r="G377" s="211"/>
      <c r="H377" s="215">
        <v>29.12</v>
      </c>
      <c r="I377" s="216"/>
      <c r="J377" s="211"/>
      <c r="K377" s="211"/>
      <c r="L377" s="217"/>
      <c r="M377" s="218"/>
      <c r="N377" s="219"/>
      <c r="O377" s="219"/>
      <c r="P377" s="219"/>
      <c r="Q377" s="219"/>
      <c r="R377" s="219"/>
      <c r="S377" s="219"/>
      <c r="T377" s="220"/>
      <c r="AT377" s="221" t="s">
        <v>179</v>
      </c>
      <c r="AU377" s="221" t="s">
        <v>82</v>
      </c>
      <c r="AV377" s="12" t="s">
        <v>82</v>
      </c>
      <c r="AW377" s="12" t="s">
        <v>30</v>
      </c>
      <c r="AX377" s="12" t="s">
        <v>80</v>
      </c>
      <c r="AY377" s="221" t="s">
        <v>170</v>
      </c>
    </row>
    <row r="378" spans="2:65" s="1" customFormat="1" ht="34.65" customHeight="1">
      <c r="B378" s="33"/>
      <c r="C378" s="197" t="s">
        <v>728</v>
      </c>
      <c r="D378" s="197" t="s">
        <v>172</v>
      </c>
      <c r="E378" s="198" t="s">
        <v>729</v>
      </c>
      <c r="F378" s="199" t="s">
        <v>730</v>
      </c>
      <c r="G378" s="200" t="s">
        <v>175</v>
      </c>
      <c r="H378" s="201">
        <v>213</v>
      </c>
      <c r="I378" s="202"/>
      <c r="J378" s="203">
        <f>ROUND(I378*H378,2)</f>
        <v>0</v>
      </c>
      <c r="K378" s="199" t="s">
        <v>1</v>
      </c>
      <c r="L378" s="37"/>
      <c r="M378" s="204" t="s">
        <v>1</v>
      </c>
      <c r="N378" s="205" t="s">
        <v>38</v>
      </c>
      <c r="O378" s="65"/>
      <c r="P378" s="206">
        <f>O378*H378</f>
        <v>0</v>
      </c>
      <c r="Q378" s="206">
        <v>0</v>
      </c>
      <c r="R378" s="206">
        <f>Q378*H378</f>
        <v>0</v>
      </c>
      <c r="S378" s="206">
        <v>0</v>
      </c>
      <c r="T378" s="207">
        <f>S378*H378</f>
        <v>0</v>
      </c>
      <c r="AR378" s="208" t="s">
        <v>177</v>
      </c>
      <c r="AT378" s="208" t="s">
        <v>172</v>
      </c>
      <c r="AU378" s="208" t="s">
        <v>82</v>
      </c>
      <c r="AY378" s="16" t="s">
        <v>170</v>
      </c>
      <c r="BE378" s="209">
        <f>IF(N378="základní",J378,0)</f>
        <v>0</v>
      </c>
      <c r="BF378" s="209">
        <f>IF(N378="snížená",J378,0)</f>
        <v>0</v>
      </c>
      <c r="BG378" s="209">
        <f>IF(N378="zákl. přenesená",J378,0)</f>
        <v>0</v>
      </c>
      <c r="BH378" s="209">
        <f>IF(N378="sníž. přenesená",J378,0)</f>
        <v>0</v>
      </c>
      <c r="BI378" s="209">
        <f>IF(N378="nulová",J378,0)</f>
        <v>0</v>
      </c>
      <c r="BJ378" s="16" t="s">
        <v>80</v>
      </c>
      <c r="BK378" s="209">
        <f>ROUND(I378*H378,2)</f>
        <v>0</v>
      </c>
      <c r="BL378" s="16" t="s">
        <v>177</v>
      </c>
      <c r="BM378" s="208" t="s">
        <v>731</v>
      </c>
    </row>
    <row r="379" spans="2:65" s="12" customFormat="1">
      <c r="B379" s="210"/>
      <c r="C379" s="211"/>
      <c r="D379" s="212" t="s">
        <v>179</v>
      </c>
      <c r="E379" s="213" t="s">
        <v>1</v>
      </c>
      <c r="F379" s="214" t="s">
        <v>732</v>
      </c>
      <c r="G379" s="211"/>
      <c r="H379" s="215">
        <v>213</v>
      </c>
      <c r="I379" s="216"/>
      <c r="J379" s="211"/>
      <c r="K379" s="211"/>
      <c r="L379" s="217"/>
      <c r="M379" s="218"/>
      <c r="N379" s="219"/>
      <c r="O379" s="219"/>
      <c r="P379" s="219"/>
      <c r="Q379" s="219"/>
      <c r="R379" s="219"/>
      <c r="S379" s="219"/>
      <c r="T379" s="220"/>
      <c r="AT379" s="221" t="s">
        <v>179</v>
      </c>
      <c r="AU379" s="221" t="s">
        <v>82</v>
      </c>
      <c r="AV379" s="12" t="s">
        <v>82</v>
      </c>
      <c r="AW379" s="12" t="s">
        <v>30</v>
      </c>
      <c r="AX379" s="12" t="s">
        <v>80</v>
      </c>
      <c r="AY379" s="221" t="s">
        <v>170</v>
      </c>
    </row>
    <row r="380" spans="2:65" s="11" customFormat="1" ht="22.75" customHeight="1">
      <c r="B380" s="181"/>
      <c r="C380" s="182"/>
      <c r="D380" s="183" t="s">
        <v>72</v>
      </c>
      <c r="E380" s="195" t="s">
        <v>733</v>
      </c>
      <c r="F380" s="195" t="s">
        <v>734</v>
      </c>
      <c r="G380" s="182"/>
      <c r="H380" s="182"/>
      <c r="I380" s="185"/>
      <c r="J380" s="196">
        <f>BK380</f>
        <v>0</v>
      </c>
      <c r="K380" s="182"/>
      <c r="L380" s="187"/>
      <c r="M380" s="188"/>
      <c r="N380" s="189"/>
      <c r="O380" s="189"/>
      <c r="P380" s="190">
        <f>SUM(P381:P408)</f>
        <v>0</v>
      </c>
      <c r="Q380" s="189"/>
      <c r="R380" s="190">
        <f>SUM(R381:R408)</f>
        <v>83.826739999999987</v>
      </c>
      <c r="S380" s="189"/>
      <c r="T380" s="191">
        <f>SUM(T381:T408)</f>
        <v>0</v>
      </c>
      <c r="AR380" s="192" t="s">
        <v>80</v>
      </c>
      <c r="AT380" s="193" t="s">
        <v>72</v>
      </c>
      <c r="AU380" s="193" t="s">
        <v>80</v>
      </c>
      <c r="AY380" s="192" t="s">
        <v>170</v>
      </c>
      <c r="BK380" s="194">
        <f>SUM(BK381:BK408)</f>
        <v>0</v>
      </c>
    </row>
    <row r="381" spans="2:65" s="1" customFormat="1" ht="16.3" customHeight="1">
      <c r="B381" s="33"/>
      <c r="C381" s="197" t="s">
        <v>735</v>
      </c>
      <c r="D381" s="197" t="s">
        <v>172</v>
      </c>
      <c r="E381" s="198" t="s">
        <v>736</v>
      </c>
      <c r="F381" s="199" t="s">
        <v>737</v>
      </c>
      <c r="G381" s="200" t="s">
        <v>246</v>
      </c>
      <c r="H381" s="201">
        <v>15.4</v>
      </c>
      <c r="I381" s="202"/>
      <c r="J381" s="203">
        <f>ROUND(I381*H381,2)</f>
        <v>0</v>
      </c>
      <c r="K381" s="199" t="s">
        <v>176</v>
      </c>
      <c r="L381" s="37"/>
      <c r="M381" s="204" t="s">
        <v>1</v>
      </c>
      <c r="N381" s="205" t="s">
        <v>38</v>
      </c>
      <c r="O381" s="65"/>
      <c r="P381" s="206">
        <f>O381*H381</f>
        <v>0</v>
      </c>
      <c r="Q381" s="206">
        <v>0</v>
      </c>
      <c r="R381" s="206">
        <f>Q381*H381</f>
        <v>0</v>
      </c>
      <c r="S381" s="206">
        <v>0</v>
      </c>
      <c r="T381" s="207">
        <f>S381*H381</f>
        <v>0</v>
      </c>
      <c r="AR381" s="208" t="s">
        <v>177</v>
      </c>
      <c r="AT381" s="208" t="s">
        <v>172</v>
      </c>
      <c r="AU381" s="208" t="s">
        <v>82</v>
      </c>
      <c r="AY381" s="16" t="s">
        <v>170</v>
      </c>
      <c r="BE381" s="209">
        <f>IF(N381="základní",J381,0)</f>
        <v>0</v>
      </c>
      <c r="BF381" s="209">
        <f>IF(N381="snížená",J381,0)</f>
        <v>0</v>
      </c>
      <c r="BG381" s="209">
        <f>IF(N381="zákl. přenesená",J381,0)</f>
        <v>0</v>
      </c>
      <c r="BH381" s="209">
        <f>IF(N381="sníž. přenesená",J381,0)</f>
        <v>0</v>
      </c>
      <c r="BI381" s="209">
        <f>IF(N381="nulová",J381,0)</f>
        <v>0</v>
      </c>
      <c r="BJ381" s="16" t="s">
        <v>80</v>
      </c>
      <c r="BK381" s="209">
        <f>ROUND(I381*H381,2)</f>
        <v>0</v>
      </c>
      <c r="BL381" s="16" t="s">
        <v>177</v>
      </c>
      <c r="BM381" s="208" t="s">
        <v>738</v>
      </c>
    </row>
    <row r="382" spans="2:65" s="1" customFormat="1" ht="38.049999999999997">
      <c r="B382" s="33"/>
      <c r="C382" s="34"/>
      <c r="D382" s="212" t="s">
        <v>357</v>
      </c>
      <c r="E382" s="34"/>
      <c r="F382" s="253" t="s">
        <v>739</v>
      </c>
      <c r="G382" s="34"/>
      <c r="H382" s="34"/>
      <c r="I382" s="117"/>
      <c r="J382" s="34"/>
      <c r="K382" s="34"/>
      <c r="L382" s="37"/>
      <c r="M382" s="254"/>
      <c r="N382" s="65"/>
      <c r="O382" s="65"/>
      <c r="P382" s="65"/>
      <c r="Q382" s="65"/>
      <c r="R382" s="65"/>
      <c r="S382" s="65"/>
      <c r="T382" s="66"/>
      <c r="AT382" s="16" t="s">
        <v>357</v>
      </c>
      <c r="AU382" s="16" t="s">
        <v>82</v>
      </c>
    </row>
    <row r="383" spans="2:65" s="12" customFormat="1">
      <c r="B383" s="210"/>
      <c r="C383" s="211"/>
      <c r="D383" s="212" t="s">
        <v>179</v>
      </c>
      <c r="E383" s="213" t="s">
        <v>1</v>
      </c>
      <c r="F383" s="214" t="s">
        <v>740</v>
      </c>
      <c r="G383" s="211"/>
      <c r="H383" s="215">
        <v>15.4</v>
      </c>
      <c r="I383" s="216"/>
      <c r="J383" s="211"/>
      <c r="K383" s="211"/>
      <c r="L383" s="217"/>
      <c r="M383" s="218"/>
      <c r="N383" s="219"/>
      <c r="O383" s="219"/>
      <c r="P383" s="219"/>
      <c r="Q383" s="219"/>
      <c r="R383" s="219"/>
      <c r="S383" s="219"/>
      <c r="T383" s="220"/>
      <c r="AT383" s="221" t="s">
        <v>179</v>
      </c>
      <c r="AU383" s="221" t="s">
        <v>82</v>
      </c>
      <c r="AV383" s="12" t="s">
        <v>82</v>
      </c>
      <c r="AW383" s="12" t="s">
        <v>30</v>
      </c>
      <c r="AX383" s="12" t="s">
        <v>80</v>
      </c>
      <c r="AY383" s="221" t="s">
        <v>170</v>
      </c>
    </row>
    <row r="384" spans="2:65" s="1" customFormat="1" ht="23.1" customHeight="1">
      <c r="B384" s="33"/>
      <c r="C384" s="197" t="s">
        <v>741</v>
      </c>
      <c r="D384" s="197" t="s">
        <v>172</v>
      </c>
      <c r="E384" s="198" t="s">
        <v>742</v>
      </c>
      <c r="F384" s="199" t="s">
        <v>743</v>
      </c>
      <c r="G384" s="200" t="s">
        <v>744</v>
      </c>
      <c r="H384" s="201">
        <v>92</v>
      </c>
      <c r="I384" s="202"/>
      <c r="J384" s="203">
        <f>ROUND(I384*H384,2)</f>
        <v>0</v>
      </c>
      <c r="K384" s="199" t="s">
        <v>1</v>
      </c>
      <c r="L384" s="37"/>
      <c r="M384" s="204" t="s">
        <v>1</v>
      </c>
      <c r="N384" s="205" t="s">
        <v>38</v>
      </c>
      <c r="O384" s="65"/>
      <c r="P384" s="206">
        <f>O384*H384</f>
        <v>0</v>
      </c>
      <c r="Q384" s="206">
        <v>0.05</v>
      </c>
      <c r="R384" s="206">
        <f>Q384*H384</f>
        <v>4.6000000000000005</v>
      </c>
      <c r="S384" s="206">
        <v>0</v>
      </c>
      <c r="T384" s="207">
        <f>S384*H384</f>
        <v>0</v>
      </c>
      <c r="AR384" s="208" t="s">
        <v>177</v>
      </c>
      <c r="AT384" s="208" t="s">
        <v>172</v>
      </c>
      <c r="AU384" s="208" t="s">
        <v>82</v>
      </c>
      <c r="AY384" s="16" t="s">
        <v>170</v>
      </c>
      <c r="BE384" s="209">
        <f>IF(N384="základní",J384,0)</f>
        <v>0</v>
      </c>
      <c r="BF384" s="209">
        <f>IF(N384="snížená",J384,0)</f>
        <v>0</v>
      </c>
      <c r="BG384" s="209">
        <f>IF(N384="zákl. přenesená",J384,0)</f>
        <v>0</v>
      </c>
      <c r="BH384" s="209">
        <f>IF(N384="sníž. přenesená",J384,0)</f>
        <v>0</v>
      </c>
      <c r="BI384" s="209">
        <f>IF(N384="nulová",J384,0)</f>
        <v>0</v>
      </c>
      <c r="BJ384" s="16" t="s">
        <v>80</v>
      </c>
      <c r="BK384" s="209">
        <f>ROUND(I384*H384,2)</f>
        <v>0</v>
      </c>
      <c r="BL384" s="16" t="s">
        <v>177</v>
      </c>
      <c r="BM384" s="208" t="s">
        <v>745</v>
      </c>
    </row>
    <row r="385" spans="2:65" s="12" customFormat="1">
      <c r="B385" s="210"/>
      <c r="C385" s="211"/>
      <c r="D385" s="212" t="s">
        <v>179</v>
      </c>
      <c r="E385" s="213" t="s">
        <v>1</v>
      </c>
      <c r="F385" s="214" t="s">
        <v>746</v>
      </c>
      <c r="G385" s="211"/>
      <c r="H385" s="215">
        <v>92</v>
      </c>
      <c r="I385" s="216"/>
      <c r="J385" s="211"/>
      <c r="K385" s="211"/>
      <c r="L385" s="217"/>
      <c r="M385" s="218"/>
      <c r="N385" s="219"/>
      <c r="O385" s="219"/>
      <c r="P385" s="219"/>
      <c r="Q385" s="219"/>
      <c r="R385" s="219"/>
      <c r="S385" s="219"/>
      <c r="T385" s="220"/>
      <c r="AT385" s="221" t="s">
        <v>179</v>
      </c>
      <c r="AU385" s="221" t="s">
        <v>82</v>
      </c>
      <c r="AV385" s="12" t="s">
        <v>82</v>
      </c>
      <c r="AW385" s="12" t="s">
        <v>30</v>
      </c>
      <c r="AX385" s="12" t="s">
        <v>80</v>
      </c>
      <c r="AY385" s="221" t="s">
        <v>170</v>
      </c>
    </row>
    <row r="386" spans="2:65" s="1" customFormat="1" ht="16.3" customHeight="1">
      <c r="B386" s="33"/>
      <c r="C386" s="197" t="s">
        <v>747</v>
      </c>
      <c r="D386" s="197" t="s">
        <v>172</v>
      </c>
      <c r="E386" s="198" t="s">
        <v>748</v>
      </c>
      <c r="F386" s="199" t="s">
        <v>749</v>
      </c>
      <c r="G386" s="200" t="s">
        <v>561</v>
      </c>
      <c r="H386" s="201">
        <v>46</v>
      </c>
      <c r="I386" s="202"/>
      <c r="J386" s="203">
        <f>ROUND(I386*H386,2)</f>
        <v>0</v>
      </c>
      <c r="K386" s="199" t="s">
        <v>1</v>
      </c>
      <c r="L386" s="37"/>
      <c r="M386" s="204" t="s">
        <v>1</v>
      </c>
      <c r="N386" s="205" t="s">
        <v>38</v>
      </c>
      <c r="O386" s="65"/>
      <c r="P386" s="206">
        <f>O386*H386</f>
        <v>0</v>
      </c>
      <c r="Q386" s="206">
        <v>0.11171</v>
      </c>
      <c r="R386" s="206">
        <f>Q386*H386</f>
        <v>5.1386599999999998</v>
      </c>
      <c r="S386" s="206">
        <v>0</v>
      </c>
      <c r="T386" s="207">
        <f>S386*H386</f>
        <v>0</v>
      </c>
      <c r="AR386" s="208" t="s">
        <v>177</v>
      </c>
      <c r="AT386" s="208" t="s">
        <v>172</v>
      </c>
      <c r="AU386" s="208" t="s">
        <v>82</v>
      </c>
      <c r="AY386" s="16" t="s">
        <v>170</v>
      </c>
      <c r="BE386" s="209">
        <f>IF(N386="základní",J386,0)</f>
        <v>0</v>
      </c>
      <c r="BF386" s="209">
        <f>IF(N386="snížená",J386,0)</f>
        <v>0</v>
      </c>
      <c r="BG386" s="209">
        <f>IF(N386="zákl. přenesená",J386,0)</f>
        <v>0</v>
      </c>
      <c r="BH386" s="209">
        <f>IF(N386="sníž. přenesená",J386,0)</f>
        <v>0</v>
      </c>
      <c r="BI386" s="209">
        <f>IF(N386="nulová",J386,0)</f>
        <v>0</v>
      </c>
      <c r="BJ386" s="16" t="s">
        <v>80</v>
      </c>
      <c r="BK386" s="209">
        <f>ROUND(I386*H386,2)</f>
        <v>0</v>
      </c>
      <c r="BL386" s="16" t="s">
        <v>177</v>
      </c>
      <c r="BM386" s="208" t="s">
        <v>750</v>
      </c>
    </row>
    <row r="387" spans="2:65" s="12" customFormat="1">
      <c r="B387" s="210"/>
      <c r="C387" s="211"/>
      <c r="D387" s="212" t="s">
        <v>179</v>
      </c>
      <c r="E387" s="213" t="s">
        <v>1</v>
      </c>
      <c r="F387" s="214" t="s">
        <v>751</v>
      </c>
      <c r="G387" s="211"/>
      <c r="H387" s="215">
        <v>46</v>
      </c>
      <c r="I387" s="216"/>
      <c r="J387" s="211"/>
      <c r="K387" s="211"/>
      <c r="L387" s="217"/>
      <c r="M387" s="218"/>
      <c r="N387" s="219"/>
      <c r="O387" s="219"/>
      <c r="P387" s="219"/>
      <c r="Q387" s="219"/>
      <c r="R387" s="219"/>
      <c r="S387" s="219"/>
      <c r="T387" s="220"/>
      <c r="AT387" s="221" t="s">
        <v>179</v>
      </c>
      <c r="AU387" s="221" t="s">
        <v>82</v>
      </c>
      <c r="AV387" s="12" t="s">
        <v>82</v>
      </c>
      <c r="AW387" s="12" t="s">
        <v>30</v>
      </c>
      <c r="AX387" s="12" t="s">
        <v>80</v>
      </c>
      <c r="AY387" s="221" t="s">
        <v>170</v>
      </c>
    </row>
    <row r="388" spans="2:65" s="1" customFormat="1" ht="23.1" customHeight="1">
      <c r="B388" s="33"/>
      <c r="C388" s="243" t="s">
        <v>752</v>
      </c>
      <c r="D388" s="243" t="s">
        <v>291</v>
      </c>
      <c r="E388" s="244" t="s">
        <v>753</v>
      </c>
      <c r="F388" s="245" t="s">
        <v>754</v>
      </c>
      <c r="G388" s="246" t="s">
        <v>561</v>
      </c>
      <c r="H388" s="247">
        <v>39</v>
      </c>
      <c r="I388" s="248"/>
      <c r="J388" s="249">
        <f>ROUND(I388*H388,2)</f>
        <v>0</v>
      </c>
      <c r="K388" s="245" t="s">
        <v>1</v>
      </c>
      <c r="L388" s="250"/>
      <c r="M388" s="251" t="s">
        <v>1</v>
      </c>
      <c r="N388" s="252" t="s">
        <v>38</v>
      </c>
      <c r="O388" s="65"/>
      <c r="P388" s="206">
        <f>O388*H388</f>
        <v>0</v>
      </c>
      <c r="Q388" s="206">
        <v>0</v>
      </c>
      <c r="R388" s="206">
        <f>Q388*H388</f>
        <v>0</v>
      </c>
      <c r="S388" s="206">
        <v>0</v>
      </c>
      <c r="T388" s="207">
        <f>S388*H388</f>
        <v>0</v>
      </c>
      <c r="AR388" s="208" t="s">
        <v>208</v>
      </c>
      <c r="AT388" s="208" t="s">
        <v>291</v>
      </c>
      <c r="AU388" s="208" t="s">
        <v>82</v>
      </c>
      <c r="AY388" s="16" t="s">
        <v>170</v>
      </c>
      <c r="BE388" s="209">
        <f>IF(N388="základní",J388,0)</f>
        <v>0</v>
      </c>
      <c r="BF388" s="209">
        <f>IF(N388="snížená",J388,0)</f>
        <v>0</v>
      </c>
      <c r="BG388" s="209">
        <f>IF(N388="zákl. přenesená",J388,0)</f>
        <v>0</v>
      </c>
      <c r="BH388" s="209">
        <f>IF(N388="sníž. přenesená",J388,0)</f>
        <v>0</v>
      </c>
      <c r="BI388" s="209">
        <f>IF(N388="nulová",J388,0)</f>
        <v>0</v>
      </c>
      <c r="BJ388" s="16" t="s">
        <v>80</v>
      </c>
      <c r="BK388" s="209">
        <f>ROUND(I388*H388,2)</f>
        <v>0</v>
      </c>
      <c r="BL388" s="16" t="s">
        <v>177</v>
      </c>
      <c r="BM388" s="208" t="s">
        <v>755</v>
      </c>
    </row>
    <row r="389" spans="2:65" s="12" customFormat="1">
      <c r="B389" s="210"/>
      <c r="C389" s="211"/>
      <c r="D389" s="212" t="s">
        <v>179</v>
      </c>
      <c r="E389" s="213" t="s">
        <v>1</v>
      </c>
      <c r="F389" s="214" t="s">
        <v>756</v>
      </c>
      <c r="G389" s="211"/>
      <c r="H389" s="215">
        <v>39</v>
      </c>
      <c r="I389" s="216"/>
      <c r="J389" s="211"/>
      <c r="K389" s="211"/>
      <c r="L389" s="217"/>
      <c r="M389" s="218"/>
      <c r="N389" s="219"/>
      <c r="O389" s="219"/>
      <c r="P389" s="219"/>
      <c r="Q389" s="219"/>
      <c r="R389" s="219"/>
      <c r="S389" s="219"/>
      <c r="T389" s="220"/>
      <c r="AT389" s="221" t="s">
        <v>179</v>
      </c>
      <c r="AU389" s="221" t="s">
        <v>82</v>
      </c>
      <c r="AV389" s="12" t="s">
        <v>82</v>
      </c>
      <c r="AW389" s="12" t="s">
        <v>30</v>
      </c>
      <c r="AX389" s="12" t="s">
        <v>80</v>
      </c>
      <c r="AY389" s="221" t="s">
        <v>170</v>
      </c>
    </row>
    <row r="390" spans="2:65" s="1" customFormat="1" ht="34.65" customHeight="1">
      <c r="B390" s="33"/>
      <c r="C390" s="243" t="s">
        <v>757</v>
      </c>
      <c r="D390" s="243" t="s">
        <v>291</v>
      </c>
      <c r="E390" s="244" t="s">
        <v>758</v>
      </c>
      <c r="F390" s="245" t="s">
        <v>759</v>
      </c>
      <c r="G390" s="246" t="s">
        <v>561</v>
      </c>
      <c r="H390" s="247">
        <v>7</v>
      </c>
      <c r="I390" s="248"/>
      <c r="J390" s="249">
        <f>ROUND(I390*H390,2)</f>
        <v>0</v>
      </c>
      <c r="K390" s="245" t="s">
        <v>1</v>
      </c>
      <c r="L390" s="250"/>
      <c r="M390" s="251" t="s">
        <v>1</v>
      </c>
      <c r="N390" s="252" t="s">
        <v>38</v>
      </c>
      <c r="O390" s="65"/>
      <c r="P390" s="206">
        <f>O390*H390</f>
        <v>0</v>
      </c>
      <c r="Q390" s="206">
        <v>0</v>
      </c>
      <c r="R390" s="206">
        <f>Q390*H390</f>
        <v>0</v>
      </c>
      <c r="S390" s="206">
        <v>0</v>
      </c>
      <c r="T390" s="207">
        <f>S390*H390</f>
        <v>0</v>
      </c>
      <c r="AR390" s="208" t="s">
        <v>208</v>
      </c>
      <c r="AT390" s="208" t="s">
        <v>291</v>
      </c>
      <c r="AU390" s="208" t="s">
        <v>82</v>
      </c>
      <c r="AY390" s="16" t="s">
        <v>170</v>
      </c>
      <c r="BE390" s="209">
        <f>IF(N390="základní",J390,0)</f>
        <v>0</v>
      </c>
      <c r="BF390" s="209">
        <f>IF(N390="snížená",J390,0)</f>
        <v>0</v>
      </c>
      <c r="BG390" s="209">
        <f>IF(N390="zákl. přenesená",J390,0)</f>
        <v>0</v>
      </c>
      <c r="BH390" s="209">
        <f>IF(N390="sníž. přenesená",J390,0)</f>
        <v>0</v>
      </c>
      <c r="BI390" s="209">
        <f>IF(N390="nulová",J390,0)</f>
        <v>0</v>
      </c>
      <c r="BJ390" s="16" t="s">
        <v>80</v>
      </c>
      <c r="BK390" s="209">
        <f>ROUND(I390*H390,2)</f>
        <v>0</v>
      </c>
      <c r="BL390" s="16" t="s">
        <v>177</v>
      </c>
      <c r="BM390" s="208" t="s">
        <v>760</v>
      </c>
    </row>
    <row r="391" spans="2:65" s="12" customFormat="1">
      <c r="B391" s="210"/>
      <c r="C391" s="211"/>
      <c r="D391" s="212" t="s">
        <v>179</v>
      </c>
      <c r="E391" s="213" t="s">
        <v>1</v>
      </c>
      <c r="F391" s="214" t="s">
        <v>204</v>
      </c>
      <c r="G391" s="211"/>
      <c r="H391" s="215">
        <v>7</v>
      </c>
      <c r="I391" s="216"/>
      <c r="J391" s="211"/>
      <c r="K391" s="211"/>
      <c r="L391" s="217"/>
      <c r="M391" s="218"/>
      <c r="N391" s="219"/>
      <c r="O391" s="219"/>
      <c r="P391" s="219"/>
      <c r="Q391" s="219"/>
      <c r="R391" s="219"/>
      <c r="S391" s="219"/>
      <c r="T391" s="220"/>
      <c r="AT391" s="221" t="s">
        <v>179</v>
      </c>
      <c r="AU391" s="221" t="s">
        <v>82</v>
      </c>
      <c r="AV391" s="12" t="s">
        <v>82</v>
      </c>
      <c r="AW391" s="12" t="s">
        <v>30</v>
      </c>
      <c r="AX391" s="12" t="s">
        <v>80</v>
      </c>
      <c r="AY391" s="221" t="s">
        <v>170</v>
      </c>
    </row>
    <row r="392" spans="2:65" s="1" customFormat="1" ht="23.1" customHeight="1">
      <c r="B392" s="33"/>
      <c r="C392" s="197" t="s">
        <v>761</v>
      </c>
      <c r="D392" s="197" t="s">
        <v>172</v>
      </c>
      <c r="E392" s="198" t="s">
        <v>762</v>
      </c>
      <c r="F392" s="199" t="s">
        <v>763</v>
      </c>
      <c r="G392" s="200" t="s">
        <v>561</v>
      </c>
      <c r="H392" s="201">
        <v>3</v>
      </c>
      <c r="I392" s="202"/>
      <c r="J392" s="203">
        <f>ROUND(I392*H392,2)</f>
        <v>0</v>
      </c>
      <c r="K392" s="199" t="s">
        <v>176</v>
      </c>
      <c r="L392" s="37"/>
      <c r="M392" s="204" t="s">
        <v>1</v>
      </c>
      <c r="N392" s="205" t="s">
        <v>38</v>
      </c>
      <c r="O392" s="65"/>
      <c r="P392" s="206">
        <f>O392*H392</f>
        <v>0</v>
      </c>
      <c r="Q392" s="206">
        <v>0</v>
      </c>
      <c r="R392" s="206">
        <f>Q392*H392</f>
        <v>0</v>
      </c>
      <c r="S392" s="206">
        <v>0</v>
      </c>
      <c r="T392" s="207">
        <f>S392*H392</f>
        <v>0</v>
      </c>
      <c r="AR392" s="208" t="s">
        <v>177</v>
      </c>
      <c r="AT392" s="208" t="s">
        <v>172</v>
      </c>
      <c r="AU392" s="208" t="s">
        <v>82</v>
      </c>
      <c r="AY392" s="16" t="s">
        <v>170</v>
      </c>
      <c r="BE392" s="209">
        <f>IF(N392="základní",J392,0)</f>
        <v>0</v>
      </c>
      <c r="BF392" s="209">
        <f>IF(N392="snížená",J392,0)</f>
        <v>0</v>
      </c>
      <c r="BG392" s="209">
        <f>IF(N392="zákl. přenesená",J392,0)</f>
        <v>0</v>
      </c>
      <c r="BH392" s="209">
        <f>IF(N392="sníž. přenesená",J392,0)</f>
        <v>0</v>
      </c>
      <c r="BI392" s="209">
        <f>IF(N392="nulová",J392,0)</f>
        <v>0</v>
      </c>
      <c r="BJ392" s="16" t="s">
        <v>80</v>
      </c>
      <c r="BK392" s="209">
        <f>ROUND(I392*H392,2)</f>
        <v>0</v>
      </c>
      <c r="BL392" s="16" t="s">
        <v>177</v>
      </c>
      <c r="BM392" s="208" t="s">
        <v>764</v>
      </c>
    </row>
    <row r="393" spans="2:65" s="1" customFormat="1" ht="34.65" customHeight="1">
      <c r="B393" s="33"/>
      <c r="C393" s="243" t="s">
        <v>765</v>
      </c>
      <c r="D393" s="243" t="s">
        <v>291</v>
      </c>
      <c r="E393" s="244" t="s">
        <v>766</v>
      </c>
      <c r="F393" s="245" t="s">
        <v>767</v>
      </c>
      <c r="G393" s="246" t="s">
        <v>561</v>
      </c>
      <c r="H393" s="247">
        <v>2</v>
      </c>
      <c r="I393" s="248"/>
      <c r="J393" s="249">
        <f>ROUND(I393*H393,2)</f>
        <v>0</v>
      </c>
      <c r="K393" s="245" t="s">
        <v>1</v>
      </c>
      <c r="L393" s="250"/>
      <c r="M393" s="251" t="s">
        <v>1</v>
      </c>
      <c r="N393" s="252" t="s">
        <v>38</v>
      </c>
      <c r="O393" s="65"/>
      <c r="P393" s="206">
        <f>O393*H393</f>
        <v>0</v>
      </c>
      <c r="Q393" s="206">
        <v>6.0000000000000001E-3</v>
      </c>
      <c r="R393" s="206">
        <f>Q393*H393</f>
        <v>1.2E-2</v>
      </c>
      <c r="S393" s="206">
        <v>0</v>
      </c>
      <c r="T393" s="207">
        <f>S393*H393</f>
        <v>0</v>
      </c>
      <c r="AR393" s="208" t="s">
        <v>208</v>
      </c>
      <c r="AT393" s="208" t="s">
        <v>291</v>
      </c>
      <c r="AU393" s="208" t="s">
        <v>82</v>
      </c>
      <c r="AY393" s="16" t="s">
        <v>170</v>
      </c>
      <c r="BE393" s="209">
        <f>IF(N393="základní",J393,0)</f>
        <v>0</v>
      </c>
      <c r="BF393" s="209">
        <f>IF(N393="snížená",J393,0)</f>
        <v>0</v>
      </c>
      <c r="BG393" s="209">
        <f>IF(N393="zákl. přenesená",J393,0)</f>
        <v>0</v>
      </c>
      <c r="BH393" s="209">
        <f>IF(N393="sníž. přenesená",J393,0)</f>
        <v>0</v>
      </c>
      <c r="BI393" s="209">
        <f>IF(N393="nulová",J393,0)</f>
        <v>0</v>
      </c>
      <c r="BJ393" s="16" t="s">
        <v>80</v>
      </c>
      <c r="BK393" s="209">
        <f>ROUND(I393*H393,2)</f>
        <v>0</v>
      </c>
      <c r="BL393" s="16" t="s">
        <v>177</v>
      </c>
      <c r="BM393" s="208" t="s">
        <v>768</v>
      </c>
    </row>
    <row r="394" spans="2:65" s="1" customFormat="1" ht="34.65" customHeight="1">
      <c r="B394" s="33"/>
      <c r="C394" s="243" t="s">
        <v>769</v>
      </c>
      <c r="D394" s="243" t="s">
        <v>291</v>
      </c>
      <c r="E394" s="244" t="s">
        <v>770</v>
      </c>
      <c r="F394" s="245" t="s">
        <v>771</v>
      </c>
      <c r="G394" s="246" t="s">
        <v>561</v>
      </c>
      <c r="H394" s="247">
        <v>1</v>
      </c>
      <c r="I394" s="248"/>
      <c r="J394" s="249">
        <f>ROUND(I394*H394,2)</f>
        <v>0</v>
      </c>
      <c r="K394" s="245" t="s">
        <v>1</v>
      </c>
      <c r="L394" s="250"/>
      <c r="M394" s="251" t="s">
        <v>1</v>
      </c>
      <c r="N394" s="252" t="s">
        <v>38</v>
      </c>
      <c r="O394" s="65"/>
      <c r="P394" s="206">
        <f>O394*H394</f>
        <v>0</v>
      </c>
      <c r="Q394" s="206">
        <v>6.0000000000000001E-3</v>
      </c>
      <c r="R394" s="206">
        <f>Q394*H394</f>
        <v>6.0000000000000001E-3</v>
      </c>
      <c r="S394" s="206">
        <v>0</v>
      </c>
      <c r="T394" s="207">
        <f>S394*H394</f>
        <v>0</v>
      </c>
      <c r="AR394" s="208" t="s">
        <v>208</v>
      </c>
      <c r="AT394" s="208" t="s">
        <v>291</v>
      </c>
      <c r="AU394" s="208" t="s">
        <v>82</v>
      </c>
      <c r="AY394" s="16" t="s">
        <v>170</v>
      </c>
      <c r="BE394" s="209">
        <f>IF(N394="základní",J394,0)</f>
        <v>0</v>
      </c>
      <c r="BF394" s="209">
        <f>IF(N394="snížená",J394,0)</f>
        <v>0</v>
      </c>
      <c r="BG394" s="209">
        <f>IF(N394="zákl. přenesená",J394,0)</f>
        <v>0</v>
      </c>
      <c r="BH394" s="209">
        <f>IF(N394="sníž. přenesená",J394,0)</f>
        <v>0</v>
      </c>
      <c r="BI394" s="209">
        <f>IF(N394="nulová",J394,0)</f>
        <v>0</v>
      </c>
      <c r="BJ394" s="16" t="s">
        <v>80</v>
      </c>
      <c r="BK394" s="209">
        <f>ROUND(I394*H394,2)</f>
        <v>0</v>
      </c>
      <c r="BL394" s="16" t="s">
        <v>177</v>
      </c>
      <c r="BM394" s="208" t="s">
        <v>772</v>
      </c>
    </row>
    <row r="395" spans="2:65" s="1" customFormat="1" ht="23.1" customHeight="1">
      <c r="B395" s="33"/>
      <c r="C395" s="197" t="s">
        <v>773</v>
      </c>
      <c r="D395" s="197" t="s">
        <v>172</v>
      </c>
      <c r="E395" s="198" t="s">
        <v>774</v>
      </c>
      <c r="F395" s="199" t="s">
        <v>775</v>
      </c>
      <c r="G395" s="200" t="s">
        <v>561</v>
      </c>
      <c r="H395" s="201">
        <v>10</v>
      </c>
      <c r="I395" s="202"/>
      <c r="J395" s="203">
        <f>ROUND(I395*H395,2)</f>
        <v>0</v>
      </c>
      <c r="K395" s="199" t="s">
        <v>176</v>
      </c>
      <c r="L395" s="37"/>
      <c r="M395" s="204" t="s">
        <v>1</v>
      </c>
      <c r="N395" s="205" t="s">
        <v>38</v>
      </c>
      <c r="O395" s="65"/>
      <c r="P395" s="206">
        <f>O395*H395</f>
        <v>0</v>
      </c>
      <c r="Q395" s="206">
        <v>1.16E-3</v>
      </c>
      <c r="R395" s="206">
        <f>Q395*H395</f>
        <v>1.1599999999999999E-2</v>
      </c>
      <c r="S395" s="206">
        <v>0</v>
      </c>
      <c r="T395" s="207">
        <f>S395*H395</f>
        <v>0</v>
      </c>
      <c r="AR395" s="208" t="s">
        <v>177</v>
      </c>
      <c r="AT395" s="208" t="s">
        <v>172</v>
      </c>
      <c r="AU395" s="208" t="s">
        <v>82</v>
      </c>
      <c r="AY395" s="16" t="s">
        <v>170</v>
      </c>
      <c r="BE395" s="209">
        <f>IF(N395="základní",J395,0)</f>
        <v>0</v>
      </c>
      <c r="BF395" s="209">
        <f>IF(N395="snížená",J395,0)</f>
        <v>0</v>
      </c>
      <c r="BG395" s="209">
        <f>IF(N395="zákl. přenesená",J395,0)</f>
        <v>0</v>
      </c>
      <c r="BH395" s="209">
        <f>IF(N395="sníž. přenesená",J395,0)</f>
        <v>0</v>
      </c>
      <c r="BI395" s="209">
        <f>IF(N395="nulová",J395,0)</f>
        <v>0</v>
      </c>
      <c r="BJ395" s="16" t="s">
        <v>80</v>
      </c>
      <c r="BK395" s="209">
        <f>ROUND(I395*H395,2)</f>
        <v>0</v>
      </c>
      <c r="BL395" s="16" t="s">
        <v>177</v>
      </c>
      <c r="BM395" s="208" t="s">
        <v>776</v>
      </c>
    </row>
    <row r="396" spans="2:65" s="12" customFormat="1">
      <c r="B396" s="210"/>
      <c r="C396" s="211"/>
      <c r="D396" s="212" t="s">
        <v>179</v>
      </c>
      <c r="E396" s="213" t="s">
        <v>1</v>
      </c>
      <c r="F396" s="214" t="s">
        <v>777</v>
      </c>
      <c r="G396" s="211"/>
      <c r="H396" s="215">
        <v>10</v>
      </c>
      <c r="I396" s="216"/>
      <c r="J396" s="211"/>
      <c r="K396" s="211"/>
      <c r="L396" s="217"/>
      <c r="M396" s="218"/>
      <c r="N396" s="219"/>
      <c r="O396" s="219"/>
      <c r="P396" s="219"/>
      <c r="Q396" s="219"/>
      <c r="R396" s="219"/>
      <c r="S396" s="219"/>
      <c r="T396" s="220"/>
      <c r="AT396" s="221" t="s">
        <v>179</v>
      </c>
      <c r="AU396" s="221" t="s">
        <v>82</v>
      </c>
      <c r="AV396" s="12" t="s">
        <v>82</v>
      </c>
      <c r="AW396" s="12" t="s">
        <v>30</v>
      </c>
      <c r="AX396" s="12" t="s">
        <v>80</v>
      </c>
      <c r="AY396" s="221" t="s">
        <v>170</v>
      </c>
    </row>
    <row r="397" spans="2:65" s="1" customFormat="1" ht="23.1" customHeight="1">
      <c r="B397" s="33"/>
      <c r="C397" s="243" t="s">
        <v>778</v>
      </c>
      <c r="D397" s="243" t="s">
        <v>291</v>
      </c>
      <c r="E397" s="244" t="s">
        <v>779</v>
      </c>
      <c r="F397" s="245" t="s">
        <v>780</v>
      </c>
      <c r="G397" s="246" t="s">
        <v>561</v>
      </c>
      <c r="H397" s="247">
        <v>10</v>
      </c>
      <c r="I397" s="248"/>
      <c r="J397" s="249">
        <f>ROUND(I397*H397,2)</f>
        <v>0</v>
      </c>
      <c r="K397" s="245" t="s">
        <v>1</v>
      </c>
      <c r="L397" s="250"/>
      <c r="M397" s="251" t="s">
        <v>1</v>
      </c>
      <c r="N397" s="252" t="s">
        <v>38</v>
      </c>
      <c r="O397" s="65"/>
      <c r="P397" s="206">
        <f>O397*H397</f>
        <v>0</v>
      </c>
      <c r="Q397" s="206">
        <v>7.0000000000000007E-2</v>
      </c>
      <c r="R397" s="206">
        <f>Q397*H397</f>
        <v>0.70000000000000007</v>
      </c>
      <c r="S397" s="206">
        <v>0</v>
      </c>
      <c r="T397" s="207">
        <f>S397*H397</f>
        <v>0</v>
      </c>
      <c r="AR397" s="208" t="s">
        <v>208</v>
      </c>
      <c r="AT397" s="208" t="s">
        <v>291</v>
      </c>
      <c r="AU397" s="208" t="s">
        <v>82</v>
      </c>
      <c r="AY397" s="16" t="s">
        <v>170</v>
      </c>
      <c r="BE397" s="209">
        <f>IF(N397="základní",J397,0)</f>
        <v>0</v>
      </c>
      <c r="BF397" s="209">
        <f>IF(N397="snížená",J397,0)</f>
        <v>0</v>
      </c>
      <c r="BG397" s="209">
        <f>IF(N397="zákl. přenesená",J397,0)</f>
        <v>0</v>
      </c>
      <c r="BH397" s="209">
        <f>IF(N397="sníž. přenesená",J397,0)</f>
        <v>0</v>
      </c>
      <c r="BI397" s="209">
        <f>IF(N397="nulová",J397,0)</f>
        <v>0</v>
      </c>
      <c r="BJ397" s="16" t="s">
        <v>80</v>
      </c>
      <c r="BK397" s="209">
        <f>ROUND(I397*H397,2)</f>
        <v>0</v>
      </c>
      <c r="BL397" s="16" t="s">
        <v>177</v>
      </c>
      <c r="BM397" s="208" t="s">
        <v>781</v>
      </c>
    </row>
    <row r="398" spans="2:65" s="1" customFormat="1" ht="23.1" customHeight="1">
      <c r="B398" s="33"/>
      <c r="C398" s="197" t="s">
        <v>782</v>
      </c>
      <c r="D398" s="197" t="s">
        <v>172</v>
      </c>
      <c r="E398" s="198" t="s">
        <v>783</v>
      </c>
      <c r="F398" s="199" t="s">
        <v>784</v>
      </c>
      <c r="G398" s="200" t="s">
        <v>561</v>
      </c>
      <c r="H398" s="201">
        <v>13</v>
      </c>
      <c r="I398" s="202"/>
      <c r="J398" s="203">
        <f>ROUND(I398*H398,2)</f>
        <v>0</v>
      </c>
      <c r="K398" s="199" t="s">
        <v>1</v>
      </c>
      <c r="L398" s="37"/>
      <c r="M398" s="204" t="s">
        <v>1</v>
      </c>
      <c r="N398" s="205" t="s">
        <v>38</v>
      </c>
      <c r="O398" s="65"/>
      <c r="P398" s="206">
        <f>O398*H398</f>
        <v>0</v>
      </c>
      <c r="Q398" s="206">
        <v>1.1999999999999999E-3</v>
      </c>
      <c r="R398" s="206">
        <f>Q398*H398</f>
        <v>1.5599999999999999E-2</v>
      </c>
      <c r="S398" s="206">
        <v>0</v>
      </c>
      <c r="T398" s="207">
        <f>S398*H398</f>
        <v>0</v>
      </c>
      <c r="AR398" s="208" t="s">
        <v>177</v>
      </c>
      <c r="AT398" s="208" t="s">
        <v>172</v>
      </c>
      <c r="AU398" s="208" t="s">
        <v>82</v>
      </c>
      <c r="AY398" s="16" t="s">
        <v>170</v>
      </c>
      <c r="BE398" s="209">
        <f>IF(N398="základní",J398,0)</f>
        <v>0</v>
      </c>
      <c r="BF398" s="209">
        <f>IF(N398="snížená",J398,0)</f>
        <v>0</v>
      </c>
      <c r="BG398" s="209">
        <f>IF(N398="zákl. přenesená",J398,0)</f>
        <v>0</v>
      </c>
      <c r="BH398" s="209">
        <f>IF(N398="sníž. přenesená",J398,0)</f>
        <v>0</v>
      </c>
      <c r="BI398" s="209">
        <f>IF(N398="nulová",J398,0)</f>
        <v>0</v>
      </c>
      <c r="BJ398" s="16" t="s">
        <v>80</v>
      </c>
      <c r="BK398" s="209">
        <f>ROUND(I398*H398,2)</f>
        <v>0</v>
      </c>
      <c r="BL398" s="16" t="s">
        <v>177</v>
      </c>
      <c r="BM398" s="208" t="s">
        <v>785</v>
      </c>
    </row>
    <row r="399" spans="2:65" s="12" customFormat="1">
      <c r="B399" s="210"/>
      <c r="C399" s="211"/>
      <c r="D399" s="212" t="s">
        <v>179</v>
      </c>
      <c r="E399" s="213" t="s">
        <v>1</v>
      </c>
      <c r="F399" s="214" t="s">
        <v>786</v>
      </c>
      <c r="G399" s="211"/>
      <c r="H399" s="215">
        <v>13</v>
      </c>
      <c r="I399" s="216"/>
      <c r="J399" s="211"/>
      <c r="K399" s="211"/>
      <c r="L399" s="217"/>
      <c r="M399" s="218"/>
      <c r="N399" s="219"/>
      <c r="O399" s="219"/>
      <c r="P399" s="219"/>
      <c r="Q399" s="219"/>
      <c r="R399" s="219"/>
      <c r="S399" s="219"/>
      <c r="T399" s="220"/>
      <c r="AT399" s="221" t="s">
        <v>179</v>
      </c>
      <c r="AU399" s="221" t="s">
        <v>82</v>
      </c>
      <c r="AV399" s="12" t="s">
        <v>82</v>
      </c>
      <c r="AW399" s="12" t="s">
        <v>30</v>
      </c>
      <c r="AX399" s="12" t="s">
        <v>80</v>
      </c>
      <c r="AY399" s="221" t="s">
        <v>170</v>
      </c>
    </row>
    <row r="400" spans="2:65" s="1" customFormat="1" ht="23.1" customHeight="1">
      <c r="B400" s="33"/>
      <c r="C400" s="243" t="s">
        <v>787</v>
      </c>
      <c r="D400" s="243" t="s">
        <v>291</v>
      </c>
      <c r="E400" s="244" t="s">
        <v>788</v>
      </c>
      <c r="F400" s="245" t="s">
        <v>789</v>
      </c>
      <c r="G400" s="246" t="s">
        <v>561</v>
      </c>
      <c r="H400" s="247">
        <v>13</v>
      </c>
      <c r="I400" s="248"/>
      <c r="J400" s="249">
        <f>ROUND(I400*H400,2)</f>
        <v>0</v>
      </c>
      <c r="K400" s="245" t="s">
        <v>1</v>
      </c>
      <c r="L400" s="250"/>
      <c r="M400" s="251" t="s">
        <v>1</v>
      </c>
      <c r="N400" s="252" t="s">
        <v>38</v>
      </c>
      <c r="O400" s="65"/>
      <c r="P400" s="206">
        <f>O400*H400</f>
        <v>0</v>
      </c>
      <c r="Q400" s="206">
        <v>0.03</v>
      </c>
      <c r="R400" s="206">
        <f>Q400*H400</f>
        <v>0.39</v>
      </c>
      <c r="S400" s="206">
        <v>0</v>
      </c>
      <c r="T400" s="207">
        <f>S400*H400</f>
        <v>0</v>
      </c>
      <c r="AR400" s="208" t="s">
        <v>208</v>
      </c>
      <c r="AT400" s="208" t="s">
        <v>291</v>
      </c>
      <c r="AU400" s="208" t="s">
        <v>82</v>
      </c>
      <c r="AY400" s="16" t="s">
        <v>170</v>
      </c>
      <c r="BE400" s="209">
        <f>IF(N400="základní",J400,0)</f>
        <v>0</v>
      </c>
      <c r="BF400" s="209">
        <f>IF(N400="snížená",J400,0)</f>
        <v>0</v>
      </c>
      <c r="BG400" s="209">
        <f>IF(N400="zákl. přenesená",J400,0)</f>
        <v>0</v>
      </c>
      <c r="BH400" s="209">
        <f>IF(N400="sníž. přenesená",J400,0)</f>
        <v>0</v>
      </c>
      <c r="BI400" s="209">
        <f>IF(N400="nulová",J400,0)</f>
        <v>0</v>
      </c>
      <c r="BJ400" s="16" t="s">
        <v>80</v>
      </c>
      <c r="BK400" s="209">
        <f>ROUND(I400*H400,2)</f>
        <v>0</v>
      </c>
      <c r="BL400" s="16" t="s">
        <v>177</v>
      </c>
      <c r="BM400" s="208" t="s">
        <v>790</v>
      </c>
    </row>
    <row r="401" spans="2:65" s="1" customFormat="1" ht="23.1" customHeight="1">
      <c r="B401" s="33"/>
      <c r="C401" s="197" t="s">
        <v>791</v>
      </c>
      <c r="D401" s="197" t="s">
        <v>172</v>
      </c>
      <c r="E401" s="198" t="s">
        <v>792</v>
      </c>
      <c r="F401" s="199" t="s">
        <v>793</v>
      </c>
      <c r="G401" s="200" t="s">
        <v>561</v>
      </c>
      <c r="H401" s="201">
        <v>25</v>
      </c>
      <c r="I401" s="202"/>
      <c r="J401" s="203">
        <f>ROUND(I401*H401,2)</f>
        <v>0</v>
      </c>
      <c r="K401" s="199" t="s">
        <v>1</v>
      </c>
      <c r="L401" s="37"/>
      <c r="M401" s="204" t="s">
        <v>1</v>
      </c>
      <c r="N401" s="205" t="s">
        <v>38</v>
      </c>
      <c r="O401" s="65"/>
      <c r="P401" s="206">
        <f>O401*H401</f>
        <v>0</v>
      </c>
      <c r="Q401" s="206">
        <v>0</v>
      </c>
      <c r="R401" s="206">
        <f>Q401*H401</f>
        <v>0</v>
      </c>
      <c r="S401" s="206">
        <v>0</v>
      </c>
      <c r="T401" s="207">
        <f>S401*H401</f>
        <v>0</v>
      </c>
      <c r="AR401" s="208" t="s">
        <v>177</v>
      </c>
      <c r="AT401" s="208" t="s">
        <v>172</v>
      </c>
      <c r="AU401" s="208" t="s">
        <v>82</v>
      </c>
      <c r="AY401" s="16" t="s">
        <v>170</v>
      </c>
      <c r="BE401" s="209">
        <f>IF(N401="základní",J401,0)</f>
        <v>0</v>
      </c>
      <c r="BF401" s="209">
        <f>IF(N401="snížená",J401,0)</f>
        <v>0</v>
      </c>
      <c r="BG401" s="209">
        <f>IF(N401="zákl. přenesená",J401,0)</f>
        <v>0</v>
      </c>
      <c r="BH401" s="209">
        <f>IF(N401="sníž. přenesená",J401,0)</f>
        <v>0</v>
      </c>
      <c r="BI401" s="209">
        <f>IF(N401="nulová",J401,0)</f>
        <v>0</v>
      </c>
      <c r="BJ401" s="16" t="s">
        <v>80</v>
      </c>
      <c r="BK401" s="209">
        <f>ROUND(I401*H401,2)</f>
        <v>0</v>
      </c>
      <c r="BL401" s="16" t="s">
        <v>177</v>
      </c>
      <c r="BM401" s="208" t="s">
        <v>794</v>
      </c>
    </row>
    <row r="402" spans="2:65" s="12" customFormat="1">
      <c r="B402" s="210"/>
      <c r="C402" s="211"/>
      <c r="D402" s="212" t="s">
        <v>179</v>
      </c>
      <c r="E402" s="213" t="s">
        <v>1</v>
      </c>
      <c r="F402" s="214" t="s">
        <v>795</v>
      </c>
      <c r="G402" s="211"/>
      <c r="H402" s="215">
        <v>25</v>
      </c>
      <c r="I402" s="216"/>
      <c r="J402" s="211"/>
      <c r="K402" s="211"/>
      <c r="L402" s="217"/>
      <c r="M402" s="218"/>
      <c r="N402" s="219"/>
      <c r="O402" s="219"/>
      <c r="P402" s="219"/>
      <c r="Q402" s="219"/>
      <c r="R402" s="219"/>
      <c r="S402" s="219"/>
      <c r="T402" s="220"/>
      <c r="AT402" s="221" t="s">
        <v>179</v>
      </c>
      <c r="AU402" s="221" t="s">
        <v>82</v>
      </c>
      <c r="AV402" s="12" t="s">
        <v>82</v>
      </c>
      <c r="AW402" s="12" t="s">
        <v>30</v>
      </c>
      <c r="AX402" s="12" t="s">
        <v>80</v>
      </c>
      <c r="AY402" s="221" t="s">
        <v>170</v>
      </c>
    </row>
    <row r="403" spans="2:65" s="1" customFormat="1" ht="34.65" customHeight="1">
      <c r="B403" s="33"/>
      <c r="C403" s="243" t="s">
        <v>796</v>
      </c>
      <c r="D403" s="243" t="s">
        <v>291</v>
      </c>
      <c r="E403" s="244" t="s">
        <v>797</v>
      </c>
      <c r="F403" s="245" t="s">
        <v>798</v>
      </c>
      <c r="G403" s="246" t="s">
        <v>561</v>
      </c>
      <c r="H403" s="247">
        <v>12</v>
      </c>
      <c r="I403" s="248"/>
      <c r="J403" s="249">
        <f>ROUND(I403*H403,2)</f>
        <v>0</v>
      </c>
      <c r="K403" s="245" t="s">
        <v>1</v>
      </c>
      <c r="L403" s="250"/>
      <c r="M403" s="251" t="s">
        <v>1</v>
      </c>
      <c r="N403" s="252" t="s">
        <v>38</v>
      </c>
      <c r="O403" s="65"/>
      <c r="P403" s="206">
        <f>O403*H403</f>
        <v>0</v>
      </c>
      <c r="Q403" s="206">
        <v>0.03</v>
      </c>
      <c r="R403" s="206">
        <f>Q403*H403</f>
        <v>0.36</v>
      </c>
      <c r="S403" s="206">
        <v>0</v>
      </c>
      <c r="T403" s="207">
        <f>S403*H403</f>
        <v>0</v>
      </c>
      <c r="AR403" s="208" t="s">
        <v>208</v>
      </c>
      <c r="AT403" s="208" t="s">
        <v>291</v>
      </c>
      <c r="AU403" s="208" t="s">
        <v>82</v>
      </c>
      <c r="AY403" s="16" t="s">
        <v>170</v>
      </c>
      <c r="BE403" s="209">
        <f>IF(N403="základní",J403,0)</f>
        <v>0</v>
      </c>
      <c r="BF403" s="209">
        <f>IF(N403="snížená",J403,0)</f>
        <v>0</v>
      </c>
      <c r="BG403" s="209">
        <f>IF(N403="zákl. přenesená",J403,0)</f>
        <v>0</v>
      </c>
      <c r="BH403" s="209">
        <f>IF(N403="sníž. přenesená",J403,0)</f>
        <v>0</v>
      </c>
      <c r="BI403" s="209">
        <f>IF(N403="nulová",J403,0)</f>
        <v>0</v>
      </c>
      <c r="BJ403" s="16" t="s">
        <v>80</v>
      </c>
      <c r="BK403" s="209">
        <f>ROUND(I403*H403,2)</f>
        <v>0</v>
      </c>
      <c r="BL403" s="16" t="s">
        <v>177</v>
      </c>
      <c r="BM403" s="208" t="s">
        <v>799</v>
      </c>
    </row>
    <row r="404" spans="2:65" s="12" customFormat="1">
      <c r="B404" s="210"/>
      <c r="C404" s="211"/>
      <c r="D404" s="212" t="s">
        <v>179</v>
      </c>
      <c r="E404" s="213" t="s">
        <v>1</v>
      </c>
      <c r="F404" s="214" t="s">
        <v>800</v>
      </c>
      <c r="G404" s="211"/>
      <c r="H404" s="215">
        <v>12</v>
      </c>
      <c r="I404" s="216"/>
      <c r="J404" s="211"/>
      <c r="K404" s="211"/>
      <c r="L404" s="217"/>
      <c r="M404" s="218"/>
      <c r="N404" s="219"/>
      <c r="O404" s="219"/>
      <c r="P404" s="219"/>
      <c r="Q404" s="219"/>
      <c r="R404" s="219"/>
      <c r="S404" s="219"/>
      <c r="T404" s="220"/>
      <c r="AT404" s="221" t="s">
        <v>179</v>
      </c>
      <c r="AU404" s="221" t="s">
        <v>82</v>
      </c>
      <c r="AV404" s="12" t="s">
        <v>82</v>
      </c>
      <c r="AW404" s="12" t="s">
        <v>30</v>
      </c>
      <c r="AX404" s="12" t="s">
        <v>80</v>
      </c>
      <c r="AY404" s="221" t="s">
        <v>170</v>
      </c>
    </row>
    <row r="405" spans="2:65" s="1" customFormat="1" ht="46.2" customHeight="1">
      <c r="B405" s="33"/>
      <c r="C405" s="243" t="s">
        <v>801</v>
      </c>
      <c r="D405" s="243" t="s">
        <v>291</v>
      </c>
      <c r="E405" s="244" t="s">
        <v>802</v>
      </c>
      <c r="F405" s="245" t="s">
        <v>803</v>
      </c>
      <c r="G405" s="246" t="s">
        <v>561</v>
      </c>
      <c r="H405" s="247">
        <v>13</v>
      </c>
      <c r="I405" s="248"/>
      <c r="J405" s="249">
        <f>ROUND(I405*H405,2)</f>
        <v>0</v>
      </c>
      <c r="K405" s="245" t="s">
        <v>1</v>
      </c>
      <c r="L405" s="250"/>
      <c r="M405" s="251" t="s">
        <v>1</v>
      </c>
      <c r="N405" s="252" t="s">
        <v>38</v>
      </c>
      <c r="O405" s="65"/>
      <c r="P405" s="206">
        <f>O405*H405</f>
        <v>0</v>
      </c>
      <c r="Q405" s="206">
        <v>0.03</v>
      </c>
      <c r="R405" s="206">
        <f>Q405*H405</f>
        <v>0.39</v>
      </c>
      <c r="S405" s="206">
        <v>0</v>
      </c>
      <c r="T405" s="207">
        <f>S405*H405</f>
        <v>0</v>
      </c>
      <c r="AR405" s="208" t="s">
        <v>208</v>
      </c>
      <c r="AT405" s="208" t="s">
        <v>291</v>
      </c>
      <c r="AU405" s="208" t="s">
        <v>82</v>
      </c>
      <c r="AY405" s="16" t="s">
        <v>170</v>
      </c>
      <c r="BE405" s="209">
        <f>IF(N405="základní",J405,0)</f>
        <v>0</v>
      </c>
      <c r="BF405" s="209">
        <f>IF(N405="snížená",J405,0)</f>
        <v>0</v>
      </c>
      <c r="BG405" s="209">
        <f>IF(N405="zákl. přenesená",J405,0)</f>
        <v>0</v>
      </c>
      <c r="BH405" s="209">
        <f>IF(N405="sníž. přenesená",J405,0)</f>
        <v>0</v>
      </c>
      <c r="BI405" s="209">
        <f>IF(N405="nulová",J405,0)</f>
        <v>0</v>
      </c>
      <c r="BJ405" s="16" t="s">
        <v>80</v>
      </c>
      <c r="BK405" s="209">
        <f>ROUND(I405*H405,2)</f>
        <v>0</v>
      </c>
      <c r="BL405" s="16" t="s">
        <v>177</v>
      </c>
      <c r="BM405" s="208" t="s">
        <v>804</v>
      </c>
    </row>
    <row r="406" spans="2:65" s="12" customFormat="1">
      <c r="B406" s="210"/>
      <c r="C406" s="211"/>
      <c r="D406" s="212" t="s">
        <v>179</v>
      </c>
      <c r="E406" s="213" t="s">
        <v>1</v>
      </c>
      <c r="F406" s="214" t="s">
        <v>236</v>
      </c>
      <c r="G406" s="211"/>
      <c r="H406" s="215">
        <v>13</v>
      </c>
      <c r="I406" s="216"/>
      <c r="J406" s="211"/>
      <c r="K406" s="211"/>
      <c r="L406" s="217"/>
      <c r="M406" s="218"/>
      <c r="N406" s="219"/>
      <c r="O406" s="219"/>
      <c r="P406" s="219"/>
      <c r="Q406" s="219"/>
      <c r="R406" s="219"/>
      <c r="S406" s="219"/>
      <c r="T406" s="220"/>
      <c r="AT406" s="221" t="s">
        <v>179</v>
      </c>
      <c r="AU406" s="221" t="s">
        <v>82</v>
      </c>
      <c r="AV406" s="12" t="s">
        <v>82</v>
      </c>
      <c r="AW406" s="12" t="s">
        <v>30</v>
      </c>
      <c r="AX406" s="12" t="s">
        <v>80</v>
      </c>
      <c r="AY406" s="221" t="s">
        <v>170</v>
      </c>
    </row>
    <row r="407" spans="2:65" s="1" customFormat="1" ht="23.1" customHeight="1">
      <c r="B407" s="33"/>
      <c r="C407" s="197" t="s">
        <v>805</v>
      </c>
      <c r="D407" s="197" t="s">
        <v>172</v>
      </c>
      <c r="E407" s="198" t="s">
        <v>806</v>
      </c>
      <c r="F407" s="199" t="s">
        <v>807</v>
      </c>
      <c r="G407" s="200" t="s">
        <v>246</v>
      </c>
      <c r="H407" s="201">
        <v>32</v>
      </c>
      <c r="I407" s="202"/>
      <c r="J407" s="203">
        <f>ROUND(I407*H407,2)</f>
        <v>0</v>
      </c>
      <c r="K407" s="199" t="s">
        <v>1</v>
      </c>
      <c r="L407" s="37"/>
      <c r="M407" s="204" t="s">
        <v>1</v>
      </c>
      <c r="N407" s="205" t="s">
        <v>38</v>
      </c>
      <c r="O407" s="65"/>
      <c r="P407" s="206">
        <f>O407*H407</f>
        <v>0</v>
      </c>
      <c r="Q407" s="206">
        <v>2.2563399999999998</v>
      </c>
      <c r="R407" s="206">
        <f>Q407*H407</f>
        <v>72.202879999999993</v>
      </c>
      <c r="S407" s="206">
        <v>0</v>
      </c>
      <c r="T407" s="207">
        <f>S407*H407</f>
        <v>0</v>
      </c>
      <c r="AR407" s="208" t="s">
        <v>177</v>
      </c>
      <c r="AT407" s="208" t="s">
        <v>172</v>
      </c>
      <c r="AU407" s="208" t="s">
        <v>82</v>
      </c>
      <c r="AY407" s="16" t="s">
        <v>170</v>
      </c>
      <c r="BE407" s="209">
        <f>IF(N407="základní",J407,0)</f>
        <v>0</v>
      </c>
      <c r="BF407" s="209">
        <f>IF(N407="snížená",J407,0)</f>
        <v>0</v>
      </c>
      <c r="BG407" s="209">
        <f>IF(N407="zákl. přenesená",J407,0)</f>
        <v>0</v>
      </c>
      <c r="BH407" s="209">
        <f>IF(N407="sníž. přenesená",J407,0)</f>
        <v>0</v>
      </c>
      <c r="BI407" s="209">
        <f>IF(N407="nulová",J407,0)</f>
        <v>0</v>
      </c>
      <c r="BJ407" s="16" t="s">
        <v>80</v>
      </c>
      <c r="BK407" s="209">
        <f>ROUND(I407*H407,2)</f>
        <v>0</v>
      </c>
      <c r="BL407" s="16" t="s">
        <v>177</v>
      </c>
      <c r="BM407" s="208" t="s">
        <v>808</v>
      </c>
    </row>
    <row r="408" spans="2:65" s="12" customFormat="1">
      <c r="B408" s="210"/>
      <c r="C408" s="211"/>
      <c r="D408" s="212" t="s">
        <v>179</v>
      </c>
      <c r="E408" s="213" t="s">
        <v>1</v>
      </c>
      <c r="F408" s="214" t="s">
        <v>809</v>
      </c>
      <c r="G408" s="211"/>
      <c r="H408" s="215">
        <v>32</v>
      </c>
      <c r="I408" s="216"/>
      <c r="J408" s="211"/>
      <c r="K408" s="211"/>
      <c r="L408" s="217"/>
      <c r="M408" s="218"/>
      <c r="N408" s="219"/>
      <c r="O408" s="219"/>
      <c r="P408" s="219"/>
      <c r="Q408" s="219"/>
      <c r="R408" s="219"/>
      <c r="S408" s="219"/>
      <c r="T408" s="220"/>
      <c r="AT408" s="221" t="s">
        <v>179</v>
      </c>
      <c r="AU408" s="221" t="s">
        <v>82</v>
      </c>
      <c r="AV408" s="12" t="s">
        <v>82</v>
      </c>
      <c r="AW408" s="12" t="s">
        <v>30</v>
      </c>
      <c r="AX408" s="12" t="s">
        <v>80</v>
      </c>
      <c r="AY408" s="221" t="s">
        <v>170</v>
      </c>
    </row>
    <row r="409" spans="2:65" s="11" customFormat="1" ht="22.75" customHeight="1">
      <c r="B409" s="181"/>
      <c r="C409" s="182"/>
      <c r="D409" s="183" t="s">
        <v>72</v>
      </c>
      <c r="E409" s="195" t="s">
        <v>810</v>
      </c>
      <c r="F409" s="195" t="s">
        <v>811</v>
      </c>
      <c r="G409" s="182"/>
      <c r="H409" s="182"/>
      <c r="I409" s="185"/>
      <c r="J409" s="196">
        <f>BK409</f>
        <v>0</v>
      </c>
      <c r="K409" s="182"/>
      <c r="L409" s="187"/>
      <c r="M409" s="188"/>
      <c r="N409" s="189"/>
      <c r="O409" s="189"/>
      <c r="P409" s="190">
        <f>P410+P435+P461</f>
        <v>0</v>
      </c>
      <c r="Q409" s="189"/>
      <c r="R409" s="190">
        <f>R410+R435+R461</f>
        <v>290.36305000000004</v>
      </c>
      <c r="S409" s="189"/>
      <c r="T409" s="191">
        <f>T410+T435+T461</f>
        <v>0</v>
      </c>
      <c r="AR409" s="192" t="s">
        <v>80</v>
      </c>
      <c r="AT409" s="193" t="s">
        <v>72</v>
      </c>
      <c r="AU409" s="193" t="s">
        <v>80</v>
      </c>
      <c r="AY409" s="192" t="s">
        <v>170</v>
      </c>
      <c r="BK409" s="194">
        <f>BK410+BK435+BK461</f>
        <v>0</v>
      </c>
    </row>
    <row r="410" spans="2:65" s="11" customFormat="1" ht="20.9" customHeight="1">
      <c r="B410" s="181"/>
      <c r="C410" s="182"/>
      <c r="D410" s="183" t="s">
        <v>72</v>
      </c>
      <c r="E410" s="195" t="s">
        <v>812</v>
      </c>
      <c r="F410" s="195" t="s">
        <v>813</v>
      </c>
      <c r="G410" s="182"/>
      <c r="H410" s="182"/>
      <c r="I410" s="185"/>
      <c r="J410" s="196">
        <f>BK410</f>
        <v>0</v>
      </c>
      <c r="K410" s="182"/>
      <c r="L410" s="187"/>
      <c r="M410" s="188"/>
      <c r="N410" s="189"/>
      <c r="O410" s="189"/>
      <c r="P410" s="190">
        <f>SUM(P411:P434)</f>
        <v>0</v>
      </c>
      <c r="Q410" s="189"/>
      <c r="R410" s="190">
        <f>SUM(R411:R434)</f>
        <v>0</v>
      </c>
      <c r="S410" s="189"/>
      <c r="T410" s="191">
        <f>SUM(T411:T434)</f>
        <v>0</v>
      </c>
      <c r="AR410" s="192" t="s">
        <v>80</v>
      </c>
      <c r="AT410" s="193" t="s">
        <v>72</v>
      </c>
      <c r="AU410" s="193" t="s">
        <v>82</v>
      </c>
      <c r="AY410" s="192" t="s">
        <v>170</v>
      </c>
      <c r="BK410" s="194">
        <f>SUM(BK411:BK434)</f>
        <v>0</v>
      </c>
    </row>
    <row r="411" spans="2:65" s="1" customFormat="1" ht="23.1" customHeight="1">
      <c r="B411" s="33"/>
      <c r="C411" s="197" t="s">
        <v>814</v>
      </c>
      <c r="D411" s="197" t="s">
        <v>172</v>
      </c>
      <c r="E411" s="198" t="s">
        <v>815</v>
      </c>
      <c r="F411" s="199" t="s">
        <v>816</v>
      </c>
      <c r="G411" s="200" t="s">
        <v>175</v>
      </c>
      <c r="H411" s="201">
        <v>30</v>
      </c>
      <c r="I411" s="202"/>
      <c r="J411" s="203">
        <f>ROUND(I411*H411,2)</f>
        <v>0</v>
      </c>
      <c r="K411" s="199" t="s">
        <v>176</v>
      </c>
      <c r="L411" s="37"/>
      <c r="M411" s="204" t="s">
        <v>1</v>
      </c>
      <c r="N411" s="205" t="s">
        <v>38</v>
      </c>
      <c r="O411" s="65"/>
      <c r="P411" s="206">
        <f>O411*H411</f>
        <v>0</v>
      </c>
      <c r="Q411" s="206">
        <v>0</v>
      </c>
      <c r="R411" s="206">
        <f>Q411*H411</f>
        <v>0</v>
      </c>
      <c r="S411" s="206">
        <v>0</v>
      </c>
      <c r="T411" s="207">
        <f>S411*H411</f>
        <v>0</v>
      </c>
      <c r="AR411" s="208" t="s">
        <v>177</v>
      </c>
      <c r="AT411" s="208" t="s">
        <v>172</v>
      </c>
      <c r="AU411" s="208" t="s">
        <v>185</v>
      </c>
      <c r="AY411" s="16" t="s">
        <v>170</v>
      </c>
      <c r="BE411" s="209">
        <f>IF(N411="základní",J411,0)</f>
        <v>0</v>
      </c>
      <c r="BF411" s="209">
        <f>IF(N411="snížená",J411,0)</f>
        <v>0</v>
      </c>
      <c r="BG411" s="209">
        <f>IF(N411="zákl. přenesená",J411,0)</f>
        <v>0</v>
      </c>
      <c r="BH411" s="209">
        <f>IF(N411="sníž. přenesená",J411,0)</f>
        <v>0</v>
      </c>
      <c r="BI411" s="209">
        <f>IF(N411="nulová",J411,0)</f>
        <v>0</v>
      </c>
      <c r="BJ411" s="16" t="s">
        <v>80</v>
      </c>
      <c r="BK411" s="209">
        <f>ROUND(I411*H411,2)</f>
        <v>0</v>
      </c>
      <c r="BL411" s="16" t="s">
        <v>177</v>
      </c>
      <c r="BM411" s="208" t="s">
        <v>817</v>
      </c>
    </row>
    <row r="412" spans="2:65" s="1" customFormat="1" ht="23.1" customHeight="1">
      <c r="B412" s="33"/>
      <c r="C412" s="197" t="s">
        <v>818</v>
      </c>
      <c r="D412" s="197" t="s">
        <v>172</v>
      </c>
      <c r="E412" s="198" t="s">
        <v>819</v>
      </c>
      <c r="F412" s="199" t="s">
        <v>820</v>
      </c>
      <c r="G412" s="200" t="s">
        <v>561</v>
      </c>
      <c r="H412" s="201">
        <v>24</v>
      </c>
      <c r="I412" s="202"/>
      <c r="J412" s="203">
        <f>ROUND(I412*H412,2)</f>
        <v>0</v>
      </c>
      <c r="K412" s="199" t="s">
        <v>176</v>
      </c>
      <c r="L412" s="37"/>
      <c r="M412" s="204" t="s">
        <v>1</v>
      </c>
      <c r="N412" s="205" t="s">
        <v>38</v>
      </c>
      <c r="O412" s="65"/>
      <c r="P412" s="206">
        <f>O412*H412</f>
        <v>0</v>
      </c>
      <c r="Q412" s="206">
        <v>0</v>
      </c>
      <c r="R412" s="206">
        <f>Q412*H412</f>
        <v>0</v>
      </c>
      <c r="S412" s="206">
        <v>0</v>
      </c>
      <c r="T412" s="207">
        <f>S412*H412</f>
        <v>0</v>
      </c>
      <c r="AR412" s="208" t="s">
        <v>177</v>
      </c>
      <c r="AT412" s="208" t="s">
        <v>172</v>
      </c>
      <c r="AU412" s="208" t="s">
        <v>185</v>
      </c>
      <c r="AY412" s="16" t="s">
        <v>170</v>
      </c>
      <c r="BE412" s="209">
        <f>IF(N412="základní",J412,0)</f>
        <v>0</v>
      </c>
      <c r="BF412" s="209">
        <f>IF(N412="snížená",J412,0)</f>
        <v>0</v>
      </c>
      <c r="BG412" s="209">
        <f>IF(N412="zákl. přenesená",J412,0)</f>
        <v>0</v>
      </c>
      <c r="BH412" s="209">
        <f>IF(N412="sníž. přenesená",J412,0)</f>
        <v>0</v>
      </c>
      <c r="BI412" s="209">
        <f>IF(N412="nulová",J412,0)</f>
        <v>0</v>
      </c>
      <c r="BJ412" s="16" t="s">
        <v>80</v>
      </c>
      <c r="BK412" s="209">
        <f>ROUND(I412*H412,2)</f>
        <v>0</v>
      </c>
      <c r="BL412" s="16" t="s">
        <v>177</v>
      </c>
      <c r="BM412" s="208" t="s">
        <v>821</v>
      </c>
    </row>
    <row r="413" spans="2:65" s="12" customFormat="1">
      <c r="B413" s="210"/>
      <c r="C413" s="211"/>
      <c r="D413" s="212" t="s">
        <v>179</v>
      </c>
      <c r="E413" s="213" t="s">
        <v>1</v>
      </c>
      <c r="F413" s="214" t="s">
        <v>822</v>
      </c>
      <c r="G413" s="211"/>
      <c r="H413" s="215">
        <v>24</v>
      </c>
      <c r="I413" s="216"/>
      <c r="J413" s="211"/>
      <c r="K413" s="211"/>
      <c r="L413" s="217"/>
      <c r="M413" s="218"/>
      <c r="N413" s="219"/>
      <c r="O413" s="219"/>
      <c r="P413" s="219"/>
      <c r="Q413" s="219"/>
      <c r="R413" s="219"/>
      <c r="S413" s="219"/>
      <c r="T413" s="220"/>
      <c r="AT413" s="221" t="s">
        <v>179</v>
      </c>
      <c r="AU413" s="221" t="s">
        <v>185</v>
      </c>
      <c r="AV413" s="12" t="s">
        <v>82</v>
      </c>
      <c r="AW413" s="12" t="s">
        <v>30</v>
      </c>
      <c r="AX413" s="12" t="s">
        <v>80</v>
      </c>
      <c r="AY413" s="221" t="s">
        <v>170</v>
      </c>
    </row>
    <row r="414" spans="2:65" s="1" customFormat="1" ht="23.1" customHeight="1">
      <c r="B414" s="33"/>
      <c r="C414" s="197" t="s">
        <v>823</v>
      </c>
      <c r="D414" s="197" t="s">
        <v>172</v>
      </c>
      <c r="E414" s="198" t="s">
        <v>824</v>
      </c>
      <c r="F414" s="199" t="s">
        <v>825</v>
      </c>
      <c r="G414" s="200" t="s">
        <v>561</v>
      </c>
      <c r="H414" s="201">
        <v>1</v>
      </c>
      <c r="I414" s="202"/>
      <c r="J414" s="203">
        <f>ROUND(I414*H414,2)</f>
        <v>0</v>
      </c>
      <c r="K414" s="199" t="s">
        <v>176</v>
      </c>
      <c r="L414" s="37"/>
      <c r="M414" s="204" t="s">
        <v>1</v>
      </c>
      <c r="N414" s="205" t="s">
        <v>38</v>
      </c>
      <c r="O414" s="65"/>
      <c r="P414" s="206">
        <f>O414*H414</f>
        <v>0</v>
      </c>
      <c r="Q414" s="206">
        <v>0</v>
      </c>
      <c r="R414" s="206">
        <f>Q414*H414</f>
        <v>0</v>
      </c>
      <c r="S414" s="206">
        <v>0</v>
      </c>
      <c r="T414" s="207">
        <f>S414*H414</f>
        <v>0</v>
      </c>
      <c r="AR414" s="208" t="s">
        <v>177</v>
      </c>
      <c r="AT414" s="208" t="s">
        <v>172</v>
      </c>
      <c r="AU414" s="208" t="s">
        <v>185</v>
      </c>
      <c r="AY414" s="16" t="s">
        <v>170</v>
      </c>
      <c r="BE414" s="209">
        <f>IF(N414="základní",J414,0)</f>
        <v>0</v>
      </c>
      <c r="BF414" s="209">
        <f>IF(N414="snížená",J414,0)</f>
        <v>0</v>
      </c>
      <c r="BG414" s="209">
        <f>IF(N414="zákl. přenesená",J414,0)</f>
        <v>0</v>
      </c>
      <c r="BH414" s="209">
        <f>IF(N414="sníž. přenesená",J414,0)</f>
        <v>0</v>
      </c>
      <c r="BI414" s="209">
        <f>IF(N414="nulová",J414,0)</f>
        <v>0</v>
      </c>
      <c r="BJ414" s="16" t="s">
        <v>80</v>
      </c>
      <c r="BK414" s="209">
        <f>ROUND(I414*H414,2)</f>
        <v>0</v>
      </c>
      <c r="BL414" s="16" t="s">
        <v>177</v>
      </c>
      <c r="BM414" s="208" t="s">
        <v>826</v>
      </c>
    </row>
    <row r="415" spans="2:65" s="12" customFormat="1">
      <c r="B415" s="210"/>
      <c r="C415" s="211"/>
      <c r="D415" s="212" t="s">
        <v>179</v>
      </c>
      <c r="E415" s="213" t="s">
        <v>1</v>
      </c>
      <c r="F415" s="214" t="s">
        <v>80</v>
      </c>
      <c r="G415" s="211"/>
      <c r="H415" s="215">
        <v>1</v>
      </c>
      <c r="I415" s="216"/>
      <c r="J415" s="211"/>
      <c r="K415" s="211"/>
      <c r="L415" s="217"/>
      <c r="M415" s="218"/>
      <c r="N415" s="219"/>
      <c r="O415" s="219"/>
      <c r="P415" s="219"/>
      <c r="Q415" s="219"/>
      <c r="R415" s="219"/>
      <c r="S415" s="219"/>
      <c r="T415" s="220"/>
      <c r="AT415" s="221" t="s">
        <v>179</v>
      </c>
      <c r="AU415" s="221" t="s">
        <v>185</v>
      </c>
      <c r="AV415" s="12" t="s">
        <v>82</v>
      </c>
      <c r="AW415" s="12" t="s">
        <v>30</v>
      </c>
      <c r="AX415" s="12" t="s">
        <v>80</v>
      </c>
      <c r="AY415" s="221" t="s">
        <v>170</v>
      </c>
    </row>
    <row r="416" spans="2:65" s="1" customFormat="1" ht="23.1" customHeight="1">
      <c r="B416" s="33"/>
      <c r="C416" s="197" t="s">
        <v>827</v>
      </c>
      <c r="D416" s="197" t="s">
        <v>172</v>
      </c>
      <c r="E416" s="198" t="s">
        <v>828</v>
      </c>
      <c r="F416" s="199" t="s">
        <v>829</v>
      </c>
      <c r="G416" s="200" t="s">
        <v>561</v>
      </c>
      <c r="H416" s="201">
        <v>24</v>
      </c>
      <c r="I416" s="202"/>
      <c r="J416" s="203">
        <f t="shared" ref="J416:J434" si="10">ROUND(I416*H416,2)</f>
        <v>0</v>
      </c>
      <c r="K416" s="199" t="s">
        <v>176</v>
      </c>
      <c r="L416" s="37"/>
      <c r="M416" s="204" t="s">
        <v>1</v>
      </c>
      <c r="N416" s="205" t="s">
        <v>38</v>
      </c>
      <c r="O416" s="65"/>
      <c r="P416" s="206">
        <f t="shared" ref="P416:P434" si="11">O416*H416</f>
        <v>0</v>
      </c>
      <c r="Q416" s="206">
        <v>0</v>
      </c>
      <c r="R416" s="206">
        <f t="shared" ref="R416:R434" si="12">Q416*H416</f>
        <v>0</v>
      </c>
      <c r="S416" s="206">
        <v>0</v>
      </c>
      <c r="T416" s="207">
        <f t="shared" ref="T416:T434" si="13">S416*H416</f>
        <v>0</v>
      </c>
      <c r="AR416" s="208" t="s">
        <v>177</v>
      </c>
      <c r="AT416" s="208" t="s">
        <v>172</v>
      </c>
      <c r="AU416" s="208" t="s">
        <v>185</v>
      </c>
      <c r="AY416" s="16" t="s">
        <v>170</v>
      </c>
      <c r="BE416" s="209">
        <f t="shared" ref="BE416:BE434" si="14">IF(N416="základní",J416,0)</f>
        <v>0</v>
      </c>
      <c r="BF416" s="209">
        <f t="shared" ref="BF416:BF434" si="15">IF(N416="snížená",J416,0)</f>
        <v>0</v>
      </c>
      <c r="BG416" s="209">
        <f t="shared" ref="BG416:BG434" si="16">IF(N416="zákl. přenesená",J416,0)</f>
        <v>0</v>
      </c>
      <c r="BH416" s="209">
        <f t="shared" ref="BH416:BH434" si="17">IF(N416="sníž. přenesená",J416,0)</f>
        <v>0</v>
      </c>
      <c r="BI416" s="209">
        <f t="shared" ref="BI416:BI434" si="18">IF(N416="nulová",J416,0)</f>
        <v>0</v>
      </c>
      <c r="BJ416" s="16" t="s">
        <v>80</v>
      </c>
      <c r="BK416" s="209">
        <f t="shared" ref="BK416:BK434" si="19">ROUND(I416*H416,2)</f>
        <v>0</v>
      </c>
      <c r="BL416" s="16" t="s">
        <v>177</v>
      </c>
      <c r="BM416" s="208" t="s">
        <v>830</v>
      </c>
    </row>
    <row r="417" spans="2:65" s="1" customFormat="1" ht="23.1" customHeight="1">
      <c r="B417" s="33"/>
      <c r="C417" s="197" t="s">
        <v>831</v>
      </c>
      <c r="D417" s="197" t="s">
        <v>172</v>
      </c>
      <c r="E417" s="198" t="s">
        <v>832</v>
      </c>
      <c r="F417" s="199" t="s">
        <v>833</v>
      </c>
      <c r="G417" s="200" t="s">
        <v>561</v>
      </c>
      <c r="H417" s="201">
        <v>1</v>
      </c>
      <c r="I417" s="202"/>
      <c r="J417" s="203">
        <f t="shared" si="10"/>
        <v>0</v>
      </c>
      <c r="K417" s="199" t="s">
        <v>176</v>
      </c>
      <c r="L417" s="37"/>
      <c r="M417" s="204" t="s">
        <v>1</v>
      </c>
      <c r="N417" s="205" t="s">
        <v>38</v>
      </c>
      <c r="O417" s="65"/>
      <c r="P417" s="206">
        <f t="shared" si="11"/>
        <v>0</v>
      </c>
      <c r="Q417" s="206">
        <v>0</v>
      </c>
      <c r="R417" s="206">
        <f t="shared" si="12"/>
        <v>0</v>
      </c>
      <c r="S417" s="206">
        <v>0</v>
      </c>
      <c r="T417" s="207">
        <f t="shared" si="13"/>
        <v>0</v>
      </c>
      <c r="AR417" s="208" t="s">
        <v>177</v>
      </c>
      <c r="AT417" s="208" t="s">
        <v>172</v>
      </c>
      <c r="AU417" s="208" t="s">
        <v>185</v>
      </c>
      <c r="AY417" s="16" t="s">
        <v>170</v>
      </c>
      <c r="BE417" s="209">
        <f t="shared" si="14"/>
        <v>0</v>
      </c>
      <c r="BF417" s="209">
        <f t="shared" si="15"/>
        <v>0</v>
      </c>
      <c r="BG417" s="209">
        <f t="shared" si="16"/>
        <v>0</v>
      </c>
      <c r="BH417" s="209">
        <f t="shared" si="17"/>
        <v>0</v>
      </c>
      <c r="BI417" s="209">
        <f t="shared" si="18"/>
        <v>0</v>
      </c>
      <c r="BJ417" s="16" t="s">
        <v>80</v>
      </c>
      <c r="BK417" s="209">
        <f t="shared" si="19"/>
        <v>0</v>
      </c>
      <c r="BL417" s="16" t="s">
        <v>177</v>
      </c>
      <c r="BM417" s="208" t="s">
        <v>834</v>
      </c>
    </row>
    <row r="418" spans="2:65" s="1" customFormat="1" ht="23.1" customHeight="1">
      <c r="B418" s="33"/>
      <c r="C418" s="197" t="s">
        <v>835</v>
      </c>
      <c r="D418" s="197" t="s">
        <v>172</v>
      </c>
      <c r="E418" s="198" t="s">
        <v>836</v>
      </c>
      <c r="F418" s="199" t="s">
        <v>837</v>
      </c>
      <c r="G418" s="200" t="s">
        <v>561</v>
      </c>
      <c r="H418" s="201">
        <v>10</v>
      </c>
      <c r="I418" s="202"/>
      <c r="J418" s="203">
        <f t="shared" si="10"/>
        <v>0</v>
      </c>
      <c r="K418" s="199" t="s">
        <v>176</v>
      </c>
      <c r="L418" s="37"/>
      <c r="M418" s="204" t="s">
        <v>1</v>
      </c>
      <c r="N418" s="205" t="s">
        <v>38</v>
      </c>
      <c r="O418" s="65"/>
      <c r="P418" s="206">
        <f t="shared" si="11"/>
        <v>0</v>
      </c>
      <c r="Q418" s="206">
        <v>0</v>
      </c>
      <c r="R418" s="206">
        <f t="shared" si="12"/>
        <v>0</v>
      </c>
      <c r="S418" s="206">
        <v>0</v>
      </c>
      <c r="T418" s="207">
        <f t="shared" si="13"/>
        <v>0</v>
      </c>
      <c r="AR418" s="208" t="s">
        <v>177</v>
      </c>
      <c r="AT418" s="208" t="s">
        <v>172</v>
      </c>
      <c r="AU418" s="208" t="s">
        <v>185</v>
      </c>
      <c r="AY418" s="16" t="s">
        <v>170</v>
      </c>
      <c r="BE418" s="209">
        <f t="shared" si="14"/>
        <v>0</v>
      </c>
      <c r="BF418" s="209">
        <f t="shared" si="15"/>
        <v>0</v>
      </c>
      <c r="BG418" s="209">
        <f t="shared" si="16"/>
        <v>0</v>
      </c>
      <c r="BH418" s="209">
        <f t="shared" si="17"/>
        <v>0</v>
      </c>
      <c r="BI418" s="209">
        <f t="shared" si="18"/>
        <v>0</v>
      </c>
      <c r="BJ418" s="16" t="s">
        <v>80</v>
      </c>
      <c r="BK418" s="209">
        <f t="shared" si="19"/>
        <v>0</v>
      </c>
      <c r="BL418" s="16" t="s">
        <v>177</v>
      </c>
      <c r="BM418" s="208" t="s">
        <v>838</v>
      </c>
    </row>
    <row r="419" spans="2:65" s="1" customFormat="1" ht="23.1" customHeight="1">
      <c r="B419" s="33"/>
      <c r="C419" s="197" t="s">
        <v>839</v>
      </c>
      <c r="D419" s="197" t="s">
        <v>172</v>
      </c>
      <c r="E419" s="198" t="s">
        <v>840</v>
      </c>
      <c r="F419" s="199" t="s">
        <v>841</v>
      </c>
      <c r="G419" s="200" t="s">
        <v>561</v>
      </c>
      <c r="H419" s="201">
        <v>1</v>
      </c>
      <c r="I419" s="202"/>
      <c r="J419" s="203">
        <f t="shared" si="10"/>
        <v>0</v>
      </c>
      <c r="K419" s="199" t="s">
        <v>176</v>
      </c>
      <c r="L419" s="37"/>
      <c r="M419" s="204" t="s">
        <v>1</v>
      </c>
      <c r="N419" s="205" t="s">
        <v>38</v>
      </c>
      <c r="O419" s="65"/>
      <c r="P419" s="206">
        <f t="shared" si="11"/>
        <v>0</v>
      </c>
      <c r="Q419" s="206">
        <v>0</v>
      </c>
      <c r="R419" s="206">
        <f t="shared" si="12"/>
        <v>0</v>
      </c>
      <c r="S419" s="206">
        <v>0</v>
      </c>
      <c r="T419" s="207">
        <f t="shared" si="13"/>
        <v>0</v>
      </c>
      <c r="AR419" s="208" t="s">
        <v>177</v>
      </c>
      <c r="AT419" s="208" t="s">
        <v>172</v>
      </c>
      <c r="AU419" s="208" t="s">
        <v>185</v>
      </c>
      <c r="AY419" s="16" t="s">
        <v>170</v>
      </c>
      <c r="BE419" s="209">
        <f t="shared" si="14"/>
        <v>0</v>
      </c>
      <c r="BF419" s="209">
        <f t="shared" si="15"/>
        <v>0</v>
      </c>
      <c r="BG419" s="209">
        <f t="shared" si="16"/>
        <v>0</v>
      </c>
      <c r="BH419" s="209">
        <f t="shared" si="17"/>
        <v>0</v>
      </c>
      <c r="BI419" s="209">
        <f t="shared" si="18"/>
        <v>0</v>
      </c>
      <c r="BJ419" s="16" t="s">
        <v>80</v>
      </c>
      <c r="BK419" s="209">
        <f t="shared" si="19"/>
        <v>0</v>
      </c>
      <c r="BL419" s="16" t="s">
        <v>177</v>
      </c>
      <c r="BM419" s="208" t="s">
        <v>842</v>
      </c>
    </row>
    <row r="420" spans="2:65" s="1" customFormat="1" ht="23.1" customHeight="1">
      <c r="B420" s="33"/>
      <c r="C420" s="197" t="s">
        <v>843</v>
      </c>
      <c r="D420" s="197" t="s">
        <v>172</v>
      </c>
      <c r="E420" s="198" t="s">
        <v>844</v>
      </c>
      <c r="F420" s="199" t="s">
        <v>845</v>
      </c>
      <c r="G420" s="200" t="s">
        <v>561</v>
      </c>
      <c r="H420" s="201">
        <v>14</v>
      </c>
      <c r="I420" s="202"/>
      <c r="J420" s="203">
        <f t="shared" si="10"/>
        <v>0</v>
      </c>
      <c r="K420" s="199" t="s">
        <v>176</v>
      </c>
      <c r="L420" s="37"/>
      <c r="M420" s="204" t="s">
        <v>1</v>
      </c>
      <c r="N420" s="205" t="s">
        <v>38</v>
      </c>
      <c r="O420" s="65"/>
      <c r="P420" s="206">
        <f t="shared" si="11"/>
        <v>0</v>
      </c>
      <c r="Q420" s="206">
        <v>0</v>
      </c>
      <c r="R420" s="206">
        <f t="shared" si="12"/>
        <v>0</v>
      </c>
      <c r="S420" s="206">
        <v>0</v>
      </c>
      <c r="T420" s="207">
        <f t="shared" si="13"/>
        <v>0</v>
      </c>
      <c r="AR420" s="208" t="s">
        <v>177</v>
      </c>
      <c r="AT420" s="208" t="s">
        <v>172</v>
      </c>
      <c r="AU420" s="208" t="s">
        <v>185</v>
      </c>
      <c r="AY420" s="16" t="s">
        <v>170</v>
      </c>
      <c r="BE420" s="209">
        <f t="shared" si="14"/>
        <v>0</v>
      </c>
      <c r="BF420" s="209">
        <f t="shared" si="15"/>
        <v>0</v>
      </c>
      <c r="BG420" s="209">
        <f t="shared" si="16"/>
        <v>0</v>
      </c>
      <c r="BH420" s="209">
        <f t="shared" si="17"/>
        <v>0</v>
      </c>
      <c r="BI420" s="209">
        <f t="shared" si="18"/>
        <v>0</v>
      </c>
      <c r="BJ420" s="16" t="s">
        <v>80</v>
      </c>
      <c r="BK420" s="209">
        <f t="shared" si="19"/>
        <v>0</v>
      </c>
      <c r="BL420" s="16" t="s">
        <v>177</v>
      </c>
      <c r="BM420" s="208" t="s">
        <v>846</v>
      </c>
    </row>
    <row r="421" spans="2:65" s="1" customFormat="1" ht="23.1" customHeight="1">
      <c r="B421" s="33"/>
      <c r="C421" s="197" t="s">
        <v>847</v>
      </c>
      <c r="D421" s="197" t="s">
        <v>172</v>
      </c>
      <c r="E421" s="198" t="s">
        <v>848</v>
      </c>
      <c r="F421" s="199" t="s">
        <v>849</v>
      </c>
      <c r="G421" s="200" t="s">
        <v>561</v>
      </c>
      <c r="H421" s="201">
        <v>10</v>
      </c>
      <c r="I421" s="202"/>
      <c r="J421" s="203">
        <f t="shared" si="10"/>
        <v>0</v>
      </c>
      <c r="K421" s="199" t="s">
        <v>176</v>
      </c>
      <c r="L421" s="37"/>
      <c r="M421" s="204" t="s">
        <v>1</v>
      </c>
      <c r="N421" s="205" t="s">
        <v>38</v>
      </c>
      <c r="O421" s="65"/>
      <c r="P421" s="206">
        <f t="shared" si="11"/>
        <v>0</v>
      </c>
      <c r="Q421" s="206">
        <v>0</v>
      </c>
      <c r="R421" s="206">
        <f t="shared" si="12"/>
        <v>0</v>
      </c>
      <c r="S421" s="206">
        <v>0</v>
      </c>
      <c r="T421" s="207">
        <f t="shared" si="13"/>
        <v>0</v>
      </c>
      <c r="AR421" s="208" t="s">
        <v>177</v>
      </c>
      <c r="AT421" s="208" t="s">
        <v>172</v>
      </c>
      <c r="AU421" s="208" t="s">
        <v>185</v>
      </c>
      <c r="AY421" s="16" t="s">
        <v>170</v>
      </c>
      <c r="BE421" s="209">
        <f t="shared" si="14"/>
        <v>0</v>
      </c>
      <c r="BF421" s="209">
        <f t="shared" si="15"/>
        <v>0</v>
      </c>
      <c r="BG421" s="209">
        <f t="shared" si="16"/>
        <v>0</v>
      </c>
      <c r="BH421" s="209">
        <f t="shared" si="17"/>
        <v>0</v>
      </c>
      <c r="BI421" s="209">
        <f t="shared" si="18"/>
        <v>0</v>
      </c>
      <c r="BJ421" s="16" t="s">
        <v>80</v>
      </c>
      <c r="BK421" s="209">
        <f t="shared" si="19"/>
        <v>0</v>
      </c>
      <c r="BL421" s="16" t="s">
        <v>177</v>
      </c>
      <c r="BM421" s="208" t="s">
        <v>850</v>
      </c>
    </row>
    <row r="422" spans="2:65" s="1" customFormat="1" ht="23.1" customHeight="1">
      <c r="B422" s="33"/>
      <c r="C422" s="197" t="s">
        <v>851</v>
      </c>
      <c r="D422" s="197" t="s">
        <v>172</v>
      </c>
      <c r="E422" s="198" t="s">
        <v>852</v>
      </c>
      <c r="F422" s="199" t="s">
        <v>853</v>
      </c>
      <c r="G422" s="200" t="s">
        <v>561</v>
      </c>
      <c r="H422" s="201">
        <v>1</v>
      </c>
      <c r="I422" s="202"/>
      <c r="J422" s="203">
        <f t="shared" si="10"/>
        <v>0</v>
      </c>
      <c r="K422" s="199" t="s">
        <v>176</v>
      </c>
      <c r="L422" s="37"/>
      <c r="M422" s="204" t="s">
        <v>1</v>
      </c>
      <c r="N422" s="205" t="s">
        <v>38</v>
      </c>
      <c r="O422" s="65"/>
      <c r="P422" s="206">
        <f t="shared" si="11"/>
        <v>0</v>
      </c>
      <c r="Q422" s="206">
        <v>0</v>
      </c>
      <c r="R422" s="206">
        <f t="shared" si="12"/>
        <v>0</v>
      </c>
      <c r="S422" s="206">
        <v>0</v>
      </c>
      <c r="T422" s="207">
        <f t="shared" si="13"/>
        <v>0</v>
      </c>
      <c r="AR422" s="208" t="s">
        <v>177</v>
      </c>
      <c r="AT422" s="208" t="s">
        <v>172</v>
      </c>
      <c r="AU422" s="208" t="s">
        <v>185</v>
      </c>
      <c r="AY422" s="16" t="s">
        <v>170</v>
      </c>
      <c r="BE422" s="209">
        <f t="shared" si="14"/>
        <v>0</v>
      </c>
      <c r="BF422" s="209">
        <f t="shared" si="15"/>
        <v>0</v>
      </c>
      <c r="BG422" s="209">
        <f t="shared" si="16"/>
        <v>0</v>
      </c>
      <c r="BH422" s="209">
        <f t="shared" si="17"/>
        <v>0</v>
      </c>
      <c r="BI422" s="209">
        <f t="shared" si="18"/>
        <v>0</v>
      </c>
      <c r="BJ422" s="16" t="s">
        <v>80</v>
      </c>
      <c r="BK422" s="209">
        <f t="shared" si="19"/>
        <v>0</v>
      </c>
      <c r="BL422" s="16" t="s">
        <v>177</v>
      </c>
      <c r="BM422" s="208" t="s">
        <v>854</v>
      </c>
    </row>
    <row r="423" spans="2:65" s="1" customFormat="1" ht="23.1" customHeight="1">
      <c r="B423" s="33"/>
      <c r="C423" s="197" t="s">
        <v>855</v>
      </c>
      <c r="D423" s="197" t="s">
        <v>172</v>
      </c>
      <c r="E423" s="198" t="s">
        <v>856</v>
      </c>
      <c r="F423" s="199" t="s">
        <v>857</v>
      </c>
      <c r="G423" s="200" t="s">
        <v>561</v>
      </c>
      <c r="H423" s="201">
        <v>14</v>
      </c>
      <c r="I423" s="202"/>
      <c r="J423" s="203">
        <f t="shared" si="10"/>
        <v>0</v>
      </c>
      <c r="K423" s="199" t="s">
        <v>176</v>
      </c>
      <c r="L423" s="37"/>
      <c r="M423" s="204" t="s">
        <v>1</v>
      </c>
      <c r="N423" s="205" t="s">
        <v>38</v>
      </c>
      <c r="O423" s="65"/>
      <c r="P423" s="206">
        <f t="shared" si="11"/>
        <v>0</v>
      </c>
      <c r="Q423" s="206">
        <v>0</v>
      </c>
      <c r="R423" s="206">
        <f t="shared" si="12"/>
        <v>0</v>
      </c>
      <c r="S423" s="206">
        <v>0</v>
      </c>
      <c r="T423" s="207">
        <f t="shared" si="13"/>
        <v>0</v>
      </c>
      <c r="AR423" s="208" t="s">
        <v>177</v>
      </c>
      <c r="AT423" s="208" t="s">
        <v>172</v>
      </c>
      <c r="AU423" s="208" t="s">
        <v>185</v>
      </c>
      <c r="AY423" s="16" t="s">
        <v>170</v>
      </c>
      <c r="BE423" s="209">
        <f t="shared" si="14"/>
        <v>0</v>
      </c>
      <c r="BF423" s="209">
        <f t="shared" si="15"/>
        <v>0</v>
      </c>
      <c r="BG423" s="209">
        <f t="shared" si="16"/>
        <v>0</v>
      </c>
      <c r="BH423" s="209">
        <f t="shared" si="17"/>
        <v>0</v>
      </c>
      <c r="BI423" s="209">
        <f t="shared" si="18"/>
        <v>0</v>
      </c>
      <c r="BJ423" s="16" t="s">
        <v>80</v>
      </c>
      <c r="BK423" s="209">
        <f t="shared" si="19"/>
        <v>0</v>
      </c>
      <c r="BL423" s="16" t="s">
        <v>177</v>
      </c>
      <c r="BM423" s="208" t="s">
        <v>858</v>
      </c>
    </row>
    <row r="424" spans="2:65" s="1" customFormat="1" ht="23.1" customHeight="1">
      <c r="B424" s="33"/>
      <c r="C424" s="197" t="s">
        <v>859</v>
      </c>
      <c r="D424" s="197" t="s">
        <v>172</v>
      </c>
      <c r="E424" s="198" t="s">
        <v>860</v>
      </c>
      <c r="F424" s="199" t="s">
        <v>861</v>
      </c>
      <c r="G424" s="200" t="s">
        <v>561</v>
      </c>
      <c r="H424" s="201">
        <v>24</v>
      </c>
      <c r="I424" s="202"/>
      <c r="J424" s="203">
        <f t="shared" si="10"/>
        <v>0</v>
      </c>
      <c r="K424" s="199" t="s">
        <v>176</v>
      </c>
      <c r="L424" s="37"/>
      <c r="M424" s="204" t="s">
        <v>1</v>
      </c>
      <c r="N424" s="205" t="s">
        <v>38</v>
      </c>
      <c r="O424" s="65"/>
      <c r="P424" s="206">
        <f t="shared" si="11"/>
        <v>0</v>
      </c>
      <c r="Q424" s="206">
        <v>0</v>
      </c>
      <c r="R424" s="206">
        <f t="shared" si="12"/>
        <v>0</v>
      </c>
      <c r="S424" s="206">
        <v>0</v>
      </c>
      <c r="T424" s="207">
        <f t="shared" si="13"/>
        <v>0</v>
      </c>
      <c r="AR424" s="208" t="s">
        <v>177</v>
      </c>
      <c r="AT424" s="208" t="s">
        <v>172</v>
      </c>
      <c r="AU424" s="208" t="s">
        <v>185</v>
      </c>
      <c r="AY424" s="16" t="s">
        <v>170</v>
      </c>
      <c r="BE424" s="209">
        <f t="shared" si="14"/>
        <v>0</v>
      </c>
      <c r="BF424" s="209">
        <f t="shared" si="15"/>
        <v>0</v>
      </c>
      <c r="BG424" s="209">
        <f t="shared" si="16"/>
        <v>0</v>
      </c>
      <c r="BH424" s="209">
        <f t="shared" si="17"/>
        <v>0</v>
      </c>
      <c r="BI424" s="209">
        <f t="shared" si="18"/>
        <v>0</v>
      </c>
      <c r="BJ424" s="16" t="s">
        <v>80</v>
      </c>
      <c r="BK424" s="209">
        <f t="shared" si="19"/>
        <v>0</v>
      </c>
      <c r="BL424" s="16" t="s">
        <v>177</v>
      </c>
      <c r="BM424" s="208" t="s">
        <v>862</v>
      </c>
    </row>
    <row r="425" spans="2:65" s="1" customFormat="1" ht="23.1" customHeight="1">
      <c r="B425" s="33"/>
      <c r="C425" s="197" t="s">
        <v>863</v>
      </c>
      <c r="D425" s="197" t="s">
        <v>172</v>
      </c>
      <c r="E425" s="198" t="s">
        <v>864</v>
      </c>
      <c r="F425" s="199" t="s">
        <v>865</v>
      </c>
      <c r="G425" s="200" t="s">
        <v>561</v>
      </c>
      <c r="H425" s="201">
        <v>1</v>
      </c>
      <c r="I425" s="202"/>
      <c r="J425" s="203">
        <f t="shared" si="10"/>
        <v>0</v>
      </c>
      <c r="K425" s="199" t="s">
        <v>176</v>
      </c>
      <c r="L425" s="37"/>
      <c r="M425" s="204" t="s">
        <v>1</v>
      </c>
      <c r="N425" s="205" t="s">
        <v>38</v>
      </c>
      <c r="O425" s="65"/>
      <c r="P425" s="206">
        <f t="shared" si="11"/>
        <v>0</v>
      </c>
      <c r="Q425" s="206">
        <v>0</v>
      </c>
      <c r="R425" s="206">
        <f t="shared" si="12"/>
        <v>0</v>
      </c>
      <c r="S425" s="206">
        <v>0</v>
      </c>
      <c r="T425" s="207">
        <f t="shared" si="13"/>
        <v>0</v>
      </c>
      <c r="AR425" s="208" t="s">
        <v>177</v>
      </c>
      <c r="AT425" s="208" t="s">
        <v>172</v>
      </c>
      <c r="AU425" s="208" t="s">
        <v>185</v>
      </c>
      <c r="AY425" s="16" t="s">
        <v>170</v>
      </c>
      <c r="BE425" s="209">
        <f t="shared" si="14"/>
        <v>0</v>
      </c>
      <c r="BF425" s="209">
        <f t="shared" si="15"/>
        <v>0</v>
      </c>
      <c r="BG425" s="209">
        <f t="shared" si="16"/>
        <v>0</v>
      </c>
      <c r="BH425" s="209">
        <f t="shared" si="17"/>
        <v>0</v>
      </c>
      <c r="BI425" s="209">
        <f t="shared" si="18"/>
        <v>0</v>
      </c>
      <c r="BJ425" s="16" t="s">
        <v>80</v>
      </c>
      <c r="BK425" s="209">
        <f t="shared" si="19"/>
        <v>0</v>
      </c>
      <c r="BL425" s="16" t="s">
        <v>177</v>
      </c>
      <c r="BM425" s="208" t="s">
        <v>866</v>
      </c>
    </row>
    <row r="426" spans="2:65" s="1" customFormat="1" ht="23.1" customHeight="1">
      <c r="B426" s="33"/>
      <c r="C426" s="197" t="s">
        <v>867</v>
      </c>
      <c r="D426" s="197" t="s">
        <v>172</v>
      </c>
      <c r="E426" s="198" t="s">
        <v>868</v>
      </c>
      <c r="F426" s="199" t="s">
        <v>869</v>
      </c>
      <c r="G426" s="200" t="s">
        <v>175</v>
      </c>
      <c r="H426" s="201">
        <v>30</v>
      </c>
      <c r="I426" s="202"/>
      <c r="J426" s="203">
        <f t="shared" si="10"/>
        <v>0</v>
      </c>
      <c r="K426" s="199" t="s">
        <v>176</v>
      </c>
      <c r="L426" s="37"/>
      <c r="M426" s="204" t="s">
        <v>1</v>
      </c>
      <c r="N426" s="205" t="s">
        <v>38</v>
      </c>
      <c r="O426" s="65"/>
      <c r="P426" s="206">
        <f t="shared" si="11"/>
        <v>0</v>
      </c>
      <c r="Q426" s="206">
        <v>0</v>
      </c>
      <c r="R426" s="206">
        <f t="shared" si="12"/>
        <v>0</v>
      </c>
      <c r="S426" s="206">
        <v>0</v>
      </c>
      <c r="T426" s="207">
        <f t="shared" si="13"/>
        <v>0</v>
      </c>
      <c r="AR426" s="208" t="s">
        <v>177</v>
      </c>
      <c r="AT426" s="208" t="s">
        <v>172</v>
      </c>
      <c r="AU426" s="208" t="s">
        <v>185</v>
      </c>
      <c r="AY426" s="16" t="s">
        <v>170</v>
      </c>
      <c r="BE426" s="209">
        <f t="shared" si="14"/>
        <v>0</v>
      </c>
      <c r="BF426" s="209">
        <f t="shared" si="15"/>
        <v>0</v>
      </c>
      <c r="BG426" s="209">
        <f t="shared" si="16"/>
        <v>0</v>
      </c>
      <c r="BH426" s="209">
        <f t="shared" si="17"/>
        <v>0</v>
      </c>
      <c r="BI426" s="209">
        <f t="shared" si="18"/>
        <v>0</v>
      </c>
      <c r="BJ426" s="16" t="s">
        <v>80</v>
      </c>
      <c r="BK426" s="209">
        <f t="shared" si="19"/>
        <v>0</v>
      </c>
      <c r="BL426" s="16" t="s">
        <v>177</v>
      </c>
      <c r="BM426" s="208" t="s">
        <v>870</v>
      </c>
    </row>
    <row r="427" spans="2:65" s="1" customFormat="1" ht="23.1" customHeight="1">
      <c r="B427" s="33"/>
      <c r="C427" s="197" t="s">
        <v>871</v>
      </c>
      <c r="D427" s="197" t="s">
        <v>172</v>
      </c>
      <c r="E427" s="198" t="s">
        <v>872</v>
      </c>
      <c r="F427" s="199" t="s">
        <v>873</v>
      </c>
      <c r="G427" s="200" t="s">
        <v>561</v>
      </c>
      <c r="H427" s="201">
        <v>10</v>
      </c>
      <c r="I427" s="202"/>
      <c r="J427" s="203">
        <f t="shared" si="10"/>
        <v>0</v>
      </c>
      <c r="K427" s="199" t="s">
        <v>176</v>
      </c>
      <c r="L427" s="37"/>
      <c r="M427" s="204" t="s">
        <v>1</v>
      </c>
      <c r="N427" s="205" t="s">
        <v>38</v>
      </c>
      <c r="O427" s="65"/>
      <c r="P427" s="206">
        <f t="shared" si="11"/>
        <v>0</v>
      </c>
      <c r="Q427" s="206">
        <v>0</v>
      </c>
      <c r="R427" s="206">
        <f t="shared" si="12"/>
        <v>0</v>
      </c>
      <c r="S427" s="206">
        <v>0</v>
      </c>
      <c r="T427" s="207">
        <f t="shared" si="13"/>
        <v>0</v>
      </c>
      <c r="AR427" s="208" t="s">
        <v>177</v>
      </c>
      <c r="AT427" s="208" t="s">
        <v>172</v>
      </c>
      <c r="AU427" s="208" t="s">
        <v>185</v>
      </c>
      <c r="AY427" s="16" t="s">
        <v>170</v>
      </c>
      <c r="BE427" s="209">
        <f t="shared" si="14"/>
        <v>0</v>
      </c>
      <c r="BF427" s="209">
        <f t="shared" si="15"/>
        <v>0</v>
      </c>
      <c r="BG427" s="209">
        <f t="shared" si="16"/>
        <v>0</v>
      </c>
      <c r="BH427" s="209">
        <f t="shared" si="17"/>
        <v>0</v>
      </c>
      <c r="BI427" s="209">
        <f t="shared" si="18"/>
        <v>0</v>
      </c>
      <c r="BJ427" s="16" t="s">
        <v>80</v>
      </c>
      <c r="BK427" s="209">
        <f t="shared" si="19"/>
        <v>0</v>
      </c>
      <c r="BL427" s="16" t="s">
        <v>177</v>
      </c>
      <c r="BM427" s="208" t="s">
        <v>874</v>
      </c>
    </row>
    <row r="428" spans="2:65" s="1" customFormat="1" ht="23.1" customHeight="1">
      <c r="B428" s="33"/>
      <c r="C428" s="197" t="s">
        <v>875</v>
      </c>
      <c r="D428" s="197" t="s">
        <v>172</v>
      </c>
      <c r="E428" s="198" t="s">
        <v>876</v>
      </c>
      <c r="F428" s="199" t="s">
        <v>877</v>
      </c>
      <c r="G428" s="200" t="s">
        <v>561</v>
      </c>
      <c r="H428" s="201">
        <v>1</v>
      </c>
      <c r="I428" s="202"/>
      <c r="J428" s="203">
        <f t="shared" si="10"/>
        <v>0</v>
      </c>
      <c r="K428" s="199" t="s">
        <v>176</v>
      </c>
      <c r="L428" s="37"/>
      <c r="M428" s="204" t="s">
        <v>1</v>
      </c>
      <c r="N428" s="205" t="s">
        <v>38</v>
      </c>
      <c r="O428" s="65"/>
      <c r="P428" s="206">
        <f t="shared" si="11"/>
        <v>0</v>
      </c>
      <c r="Q428" s="206">
        <v>0</v>
      </c>
      <c r="R428" s="206">
        <f t="shared" si="12"/>
        <v>0</v>
      </c>
      <c r="S428" s="206">
        <v>0</v>
      </c>
      <c r="T428" s="207">
        <f t="shared" si="13"/>
        <v>0</v>
      </c>
      <c r="AR428" s="208" t="s">
        <v>177</v>
      </c>
      <c r="AT428" s="208" t="s">
        <v>172</v>
      </c>
      <c r="AU428" s="208" t="s">
        <v>185</v>
      </c>
      <c r="AY428" s="16" t="s">
        <v>170</v>
      </c>
      <c r="BE428" s="209">
        <f t="shared" si="14"/>
        <v>0</v>
      </c>
      <c r="BF428" s="209">
        <f t="shared" si="15"/>
        <v>0</v>
      </c>
      <c r="BG428" s="209">
        <f t="shared" si="16"/>
        <v>0</v>
      </c>
      <c r="BH428" s="209">
        <f t="shared" si="17"/>
        <v>0</v>
      </c>
      <c r="BI428" s="209">
        <f t="shared" si="18"/>
        <v>0</v>
      </c>
      <c r="BJ428" s="16" t="s">
        <v>80</v>
      </c>
      <c r="BK428" s="209">
        <f t="shared" si="19"/>
        <v>0</v>
      </c>
      <c r="BL428" s="16" t="s">
        <v>177</v>
      </c>
      <c r="BM428" s="208" t="s">
        <v>878</v>
      </c>
    </row>
    <row r="429" spans="2:65" s="1" customFormat="1" ht="23.1" customHeight="1">
      <c r="B429" s="33"/>
      <c r="C429" s="197" t="s">
        <v>879</v>
      </c>
      <c r="D429" s="197" t="s">
        <v>172</v>
      </c>
      <c r="E429" s="198" t="s">
        <v>880</v>
      </c>
      <c r="F429" s="199" t="s">
        <v>881</v>
      </c>
      <c r="G429" s="200" t="s">
        <v>561</v>
      </c>
      <c r="H429" s="201">
        <v>14</v>
      </c>
      <c r="I429" s="202"/>
      <c r="J429" s="203">
        <f t="shared" si="10"/>
        <v>0</v>
      </c>
      <c r="K429" s="199" t="s">
        <v>176</v>
      </c>
      <c r="L429" s="37"/>
      <c r="M429" s="204" t="s">
        <v>1</v>
      </c>
      <c r="N429" s="205" t="s">
        <v>38</v>
      </c>
      <c r="O429" s="65"/>
      <c r="P429" s="206">
        <f t="shared" si="11"/>
        <v>0</v>
      </c>
      <c r="Q429" s="206">
        <v>0</v>
      </c>
      <c r="R429" s="206">
        <f t="shared" si="12"/>
        <v>0</v>
      </c>
      <c r="S429" s="206">
        <v>0</v>
      </c>
      <c r="T429" s="207">
        <f t="shared" si="13"/>
        <v>0</v>
      </c>
      <c r="AR429" s="208" t="s">
        <v>177</v>
      </c>
      <c r="AT429" s="208" t="s">
        <v>172</v>
      </c>
      <c r="AU429" s="208" t="s">
        <v>185</v>
      </c>
      <c r="AY429" s="16" t="s">
        <v>170</v>
      </c>
      <c r="BE429" s="209">
        <f t="shared" si="14"/>
        <v>0</v>
      </c>
      <c r="BF429" s="209">
        <f t="shared" si="15"/>
        <v>0</v>
      </c>
      <c r="BG429" s="209">
        <f t="shared" si="16"/>
        <v>0</v>
      </c>
      <c r="BH429" s="209">
        <f t="shared" si="17"/>
        <v>0</v>
      </c>
      <c r="BI429" s="209">
        <f t="shared" si="18"/>
        <v>0</v>
      </c>
      <c r="BJ429" s="16" t="s">
        <v>80</v>
      </c>
      <c r="BK429" s="209">
        <f t="shared" si="19"/>
        <v>0</v>
      </c>
      <c r="BL429" s="16" t="s">
        <v>177</v>
      </c>
      <c r="BM429" s="208" t="s">
        <v>882</v>
      </c>
    </row>
    <row r="430" spans="2:65" s="1" customFormat="1" ht="23.1" customHeight="1">
      <c r="B430" s="33"/>
      <c r="C430" s="197" t="s">
        <v>130</v>
      </c>
      <c r="D430" s="197" t="s">
        <v>172</v>
      </c>
      <c r="E430" s="198" t="s">
        <v>883</v>
      </c>
      <c r="F430" s="199" t="s">
        <v>884</v>
      </c>
      <c r="G430" s="200" t="s">
        <v>561</v>
      </c>
      <c r="H430" s="201">
        <v>10</v>
      </c>
      <c r="I430" s="202"/>
      <c r="J430" s="203">
        <f t="shared" si="10"/>
        <v>0</v>
      </c>
      <c r="K430" s="199" t="s">
        <v>176</v>
      </c>
      <c r="L430" s="37"/>
      <c r="M430" s="204" t="s">
        <v>1</v>
      </c>
      <c r="N430" s="205" t="s">
        <v>38</v>
      </c>
      <c r="O430" s="65"/>
      <c r="P430" s="206">
        <f t="shared" si="11"/>
        <v>0</v>
      </c>
      <c r="Q430" s="206">
        <v>0</v>
      </c>
      <c r="R430" s="206">
        <f t="shared" si="12"/>
        <v>0</v>
      </c>
      <c r="S430" s="206">
        <v>0</v>
      </c>
      <c r="T430" s="207">
        <f t="shared" si="13"/>
        <v>0</v>
      </c>
      <c r="AR430" s="208" t="s">
        <v>177</v>
      </c>
      <c r="AT430" s="208" t="s">
        <v>172</v>
      </c>
      <c r="AU430" s="208" t="s">
        <v>185</v>
      </c>
      <c r="AY430" s="16" t="s">
        <v>170</v>
      </c>
      <c r="BE430" s="209">
        <f t="shared" si="14"/>
        <v>0</v>
      </c>
      <c r="BF430" s="209">
        <f t="shared" si="15"/>
        <v>0</v>
      </c>
      <c r="BG430" s="209">
        <f t="shared" si="16"/>
        <v>0</v>
      </c>
      <c r="BH430" s="209">
        <f t="shared" si="17"/>
        <v>0</v>
      </c>
      <c r="BI430" s="209">
        <f t="shared" si="18"/>
        <v>0</v>
      </c>
      <c r="BJ430" s="16" t="s">
        <v>80</v>
      </c>
      <c r="BK430" s="209">
        <f t="shared" si="19"/>
        <v>0</v>
      </c>
      <c r="BL430" s="16" t="s">
        <v>177</v>
      </c>
      <c r="BM430" s="208" t="s">
        <v>885</v>
      </c>
    </row>
    <row r="431" spans="2:65" s="1" customFormat="1" ht="23.1" customHeight="1">
      <c r="B431" s="33"/>
      <c r="C431" s="197" t="s">
        <v>886</v>
      </c>
      <c r="D431" s="197" t="s">
        <v>172</v>
      </c>
      <c r="E431" s="198" t="s">
        <v>887</v>
      </c>
      <c r="F431" s="199" t="s">
        <v>888</v>
      </c>
      <c r="G431" s="200" t="s">
        <v>561</v>
      </c>
      <c r="H431" s="201">
        <v>1</v>
      </c>
      <c r="I431" s="202"/>
      <c r="J431" s="203">
        <f t="shared" si="10"/>
        <v>0</v>
      </c>
      <c r="K431" s="199" t="s">
        <v>176</v>
      </c>
      <c r="L431" s="37"/>
      <c r="M431" s="204" t="s">
        <v>1</v>
      </c>
      <c r="N431" s="205" t="s">
        <v>38</v>
      </c>
      <c r="O431" s="65"/>
      <c r="P431" s="206">
        <f t="shared" si="11"/>
        <v>0</v>
      </c>
      <c r="Q431" s="206">
        <v>0</v>
      </c>
      <c r="R431" s="206">
        <f t="shared" si="12"/>
        <v>0</v>
      </c>
      <c r="S431" s="206">
        <v>0</v>
      </c>
      <c r="T431" s="207">
        <f t="shared" si="13"/>
        <v>0</v>
      </c>
      <c r="AR431" s="208" t="s">
        <v>177</v>
      </c>
      <c r="AT431" s="208" t="s">
        <v>172</v>
      </c>
      <c r="AU431" s="208" t="s">
        <v>185</v>
      </c>
      <c r="AY431" s="16" t="s">
        <v>170</v>
      </c>
      <c r="BE431" s="209">
        <f t="shared" si="14"/>
        <v>0</v>
      </c>
      <c r="BF431" s="209">
        <f t="shared" si="15"/>
        <v>0</v>
      </c>
      <c r="BG431" s="209">
        <f t="shared" si="16"/>
        <v>0</v>
      </c>
      <c r="BH431" s="209">
        <f t="shared" si="17"/>
        <v>0</v>
      </c>
      <c r="BI431" s="209">
        <f t="shared" si="18"/>
        <v>0</v>
      </c>
      <c r="BJ431" s="16" t="s">
        <v>80</v>
      </c>
      <c r="BK431" s="209">
        <f t="shared" si="19"/>
        <v>0</v>
      </c>
      <c r="BL431" s="16" t="s">
        <v>177</v>
      </c>
      <c r="BM431" s="208" t="s">
        <v>889</v>
      </c>
    </row>
    <row r="432" spans="2:65" s="1" customFormat="1" ht="23.1" customHeight="1">
      <c r="B432" s="33"/>
      <c r="C432" s="197" t="s">
        <v>890</v>
      </c>
      <c r="D432" s="197" t="s">
        <v>172</v>
      </c>
      <c r="E432" s="198" t="s">
        <v>891</v>
      </c>
      <c r="F432" s="199" t="s">
        <v>892</v>
      </c>
      <c r="G432" s="200" t="s">
        <v>561</v>
      </c>
      <c r="H432" s="201">
        <v>14</v>
      </c>
      <c r="I432" s="202"/>
      <c r="J432" s="203">
        <f t="shared" si="10"/>
        <v>0</v>
      </c>
      <c r="K432" s="199" t="s">
        <v>176</v>
      </c>
      <c r="L432" s="37"/>
      <c r="M432" s="204" t="s">
        <v>1</v>
      </c>
      <c r="N432" s="205" t="s">
        <v>38</v>
      </c>
      <c r="O432" s="65"/>
      <c r="P432" s="206">
        <f t="shared" si="11"/>
        <v>0</v>
      </c>
      <c r="Q432" s="206">
        <v>0</v>
      </c>
      <c r="R432" s="206">
        <f t="shared" si="12"/>
        <v>0</v>
      </c>
      <c r="S432" s="206">
        <v>0</v>
      </c>
      <c r="T432" s="207">
        <f t="shared" si="13"/>
        <v>0</v>
      </c>
      <c r="AR432" s="208" t="s">
        <v>177</v>
      </c>
      <c r="AT432" s="208" t="s">
        <v>172</v>
      </c>
      <c r="AU432" s="208" t="s">
        <v>185</v>
      </c>
      <c r="AY432" s="16" t="s">
        <v>170</v>
      </c>
      <c r="BE432" s="209">
        <f t="shared" si="14"/>
        <v>0</v>
      </c>
      <c r="BF432" s="209">
        <f t="shared" si="15"/>
        <v>0</v>
      </c>
      <c r="BG432" s="209">
        <f t="shared" si="16"/>
        <v>0</v>
      </c>
      <c r="BH432" s="209">
        <f t="shared" si="17"/>
        <v>0</v>
      </c>
      <c r="BI432" s="209">
        <f t="shared" si="18"/>
        <v>0</v>
      </c>
      <c r="BJ432" s="16" t="s">
        <v>80</v>
      </c>
      <c r="BK432" s="209">
        <f t="shared" si="19"/>
        <v>0</v>
      </c>
      <c r="BL432" s="16" t="s">
        <v>177</v>
      </c>
      <c r="BM432" s="208" t="s">
        <v>893</v>
      </c>
    </row>
    <row r="433" spans="2:65" s="1" customFormat="1" ht="23.1" customHeight="1">
      <c r="B433" s="33"/>
      <c r="C433" s="197" t="s">
        <v>894</v>
      </c>
      <c r="D433" s="197" t="s">
        <v>172</v>
      </c>
      <c r="E433" s="198" t="s">
        <v>895</v>
      </c>
      <c r="F433" s="199" t="s">
        <v>896</v>
      </c>
      <c r="G433" s="200" t="s">
        <v>561</v>
      </c>
      <c r="H433" s="201">
        <v>24</v>
      </c>
      <c r="I433" s="202"/>
      <c r="J433" s="203">
        <f t="shared" si="10"/>
        <v>0</v>
      </c>
      <c r="K433" s="199" t="s">
        <v>176</v>
      </c>
      <c r="L433" s="37"/>
      <c r="M433" s="204" t="s">
        <v>1</v>
      </c>
      <c r="N433" s="205" t="s">
        <v>38</v>
      </c>
      <c r="O433" s="65"/>
      <c r="P433" s="206">
        <f t="shared" si="11"/>
        <v>0</v>
      </c>
      <c r="Q433" s="206">
        <v>0</v>
      </c>
      <c r="R433" s="206">
        <f t="shared" si="12"/>
        <v>0</v>
      </c>
      <c r="S433" s="206">
        <v>0</v>
      </c>
      <c r="T433" s="207">
        <f t="shared" si="13"/>
        <v>0</v>
      </c>
      <c r="AR433" s="208" t="s">
        <v>177</v>
      </c>
      <c r="AT433" s="208" t="s">
        <v>172</v>
      </c>
      <c r="AU433" s="208" t="s">
        <v>185</v>
      </c>
      <c r="AY433" s="16" t="s">
        <v>170</v>
      </c>
      <c r="BE433" s="209">
        <f t="shared" si="14"/>
        <v>0</v>
      </c>
      <c r="BF433" s="209">
        <f t="shared" si="15"/>
        <v>0</v>
      </c>
      <c r="BG433" s="209">
        <f t="shared" si="16"/>
        <v>0</v>
      </c>
      <c r="BH433" s="209">
        <f t="shared" si="17"/>
        <v>0</v>
      </c>
      <c r="BI433" s="209">
        <f t="shared" si="18"/>
        <v>0</v>
      </c>
      <c r="BJ433" s="16" t="s">
        <v>80</v>
      </c>
      <c r="BK433" s="209">
        <f t="shared" si="19"/>
        <v>0</v>
      </c>
      <c r="BL433" s="16" t="s">
        <v>177</v>
      </c>
      <c r="BM433" s="208" t="s">
        <v>897</v>
      </c>
    </row>
    <row r="434" spans="2:65" s="1" customFormat="1" ht="23.1" customHeight="1">
      <c r="B434" s="33"/>
      <c r="C434" s="197" t="s">
        <v>898</v>
      </c>
      <c r="D434" s="197" t="s">
        <v>172</v>
      </c>
      <c r="E434" s="198" t="s">
        <v>899</v>
      </c>
      <c r="F434" s="199" t="s">
        <v>900</v>
      </c>
      <c r="G434" s="200" t="s">
        <v>561</v>
      </c>
      <c r="H434" s="201">
        <v>1</v>
      </c>
      <c r="I434" s="202"/>
      <c r="J434" s="203">
        <f t="shared" si="10"/>
        <v>0</v>
      </c>
      <c r="K434" s="199" t="s">
        <v>176</v>
      </c>
      <c r="L434" s="37"/>
      <c r="M434" s="204" t="s">
        <v>1</v>
      </c>
      <c r="N434" s="205" t="s">
        <v>38</v>
      </c>
      <c r="O434" s="65"/>
      <c r="P434" s="206">
        <f t="shared" si="11"/>
        <v>0</v>
      </c>
      <c r="Q434" s="206">
        <v>0</v>
      </c>
      <c r="R434" s="206">
        <f t="shared" si="12"/>
        <v>0</v>
      </c>
      <c r="S434" s="206">
        <v>0</v>
      </c>
      <c r="T434" s="207">
        <f t="shared" si="13"/>
        <v>0</v>
      </c>
      <c r="AR434" s="208" t="s">
        <v>177</v>
      </c>
      <c r="AT434" s="208" t="s">
        <v>172</v>
      </c>
      <c r="AU434" s="208" t="s">
        <v>185</v>
      </c>
      <c r="AY434" s="16" t="s">
        <v>170</v>
      </c>
      <c r="BE434" s="209">
        <f t="shared" si="14"/>
        <v>0</v>
      </c>
      <c r="BF434" s="209">
        <f t="shared" si="15"/>
        <v>0</v>
      </c>
      <c r="BG434" s="209">
        <f t="shared" si="16"/>
        <v>0</v>
      </c>
      <c r="BH434" s="209">
        <f t="shared" si="17"/>
        <v>0</v>
      </c>
      <c r="BI434" s="209">
        <f t="shared" si="18"/>
        <v>0</v>
      </c>
      <c r="BJ434" s="16" t="s">
        <v>80</v>
      </c>
      <c r="BK434" s="209">
        <f t="shared" si="19"/>
        <v>0</v>
      </c>
      <c r="BL434" s="16" t="s">
        <v>177</v>
      </c>
      <c r="BM434" s="208" t="s">
        <v>901</v>
      </c>
    </row>
    <row r="435" spans="2:65" s="11" customFormat="1" ht="20.9" customHeight="1">
      <c r="B435" s="181"/>
      <c r="C435" s="182"/>
      <c r="D435" s="183" t="s">
        <v>72</v>
      </c>
      <c r="E435" s="195" t="s">
        <v>902</v>
      </c>
      <c r="F435" s="195" t="s">
        <v>903</v>
      </c>
      <c r="G435" s="182"/>
      <c r="H435" s="182"/>
      <c r="I435" s="185"/>
      <c r="J435" s="196">
        <f>BK435</f>
        <v>0</v>
      </c>
      <c r="K435" s="182"/>
      <c r="L435" s="187"/>
      <c r="M435" s="188"/>
      <c r="N435" s="189"/>
      <c r="O435" s="189"/>
      <c r="P435" s="190">
        <f>SUM(P436:P460)</f>
        <v>0</v>
      </c>
      <c r="Q435" s="189"/>
      <c r="R435" s="190">
        <f>SUM(R436:R460)</f>
        <v>26.622174999999999</v>
      </c>
      <c r="S435" s="189"/>
      <c r="T435" s="191">
        <f>SUM(T436:T460)</f>
        <v>0</v>
      </c>
      <c r="AR435" s="192" t="s">
        <v>80</v>
      </c>
      <c r="AT435" s="193" t="s">
        <v>72</v>
      </c>
      <c r="AU435" s="193" t="s">
        <v>82</v>
      </c>
      <c r="AY435" s="192" t="s">
        <v>170</v>
      </c>
      <c r="BK435" s="194">
        <f>SUM(BK436:BK460)</f>
        <v>0</v>
      </c>
    </row>
    <row r="436" spans="2:65" s="1" customFormat="1" ht="23.1" customHeight="1">
      <c r="B436" s="33"/>
      <c r="C436" s="197" t="s">
        <v>904</v>
      </c>
      <c r="D436" s="197" t="s">
        <v>172</v>
      </c>
      <c r="E436" s="198" t="s">
        <v>905</v>
      </c>
      <c r="F436" s="199" t="s">
        <v>906</v>
      </c>
      <c r="G436" s="200" t="s">
        <v>561</v>
      </c>
      <c r="H436" s="201">
        <v>29</v>
      </c>
      <c r="I436" s="202"/>
      <c r="J436" s="203">
        <f>ROUND(I436*H436,2)</f>
        <v>0</v>
      </c>
      <c r="K436" s="199" t="s">
        <v>176</v>
      </c>
      <c r="L436" s="37"/>
      <c r="M436" s="204" t="s">
        <v>1</v>
      </c>
      <c r="N436" s="205" t="s">
        <v>38</v>
      </c>
      <c r="O436" s="65"/>
      <c r="P436" s="206">
        <f>O436*H436</f>
        <v>0</v>
      </c>
      <c r="Q436" s="206">
        <v>0</v>
      </c>
      <c r="R436" s="206">
        <f>Q436*H436</f>
        <v>0</v>
      </c>
      <c r="S436" s="206">
        <v>0</v>
      </c>
      <c r="T436" s="207">
        <f>S436*H436</f>
        <v>0</v>
      </c>
      <c r="AR436" s="208" t="s">
        <v>177</v>
      </c>
      <c r="AT436" s="208" t="s">
        <v>172</v>
      </c>
      <c r="AU436" s="208" t="s">
        <v>185</v>
      </c>
      <c r="AY436" s="16" t="s">
        <v>170</v>
      </c>
      <c r="BE436" s="209">
        <f>IF(N436="základní",J436,0)</f>
        <v>0</v>
      </c>
      <c r="BF436" s="209">
        <f>IF(N436="snížená",J436,0)</f>
        <v>0</v>
      </c>
      <c r="BG436" s="209">
        <f>IF(N436="zákl. přenesená",J436,0)</f>
        <v>0</v>
      </c>
      <c r="BH436" s="209">
        <f>IF(N436="sníž. přenesená",J436,0)</f>
        <v>0</v>
      </c>
      <c r="BI436" s="209">
        <f>IF(N436="nulová",J436,0)</f>
        <v>0</v>
      </c>
      <c r="BJ436" s="16" t="s">
        <v>80</v>
      </c>
      <c r="BK436" s="209">
        <f>ROUND(I436*H436,2)</f>
        <v>0</v>
      </c>
      <c r="BL436" s="16" t="s">
        <v>177</v>
      </c>
      <c r="BM436" s="208" t="s">
        <v>907</v>
      </c>
    </row>
    <row r="437" spans="2:65" s="12" customFormat="1">
      <c r="B437" s="210"/>
      <c r="C437" s="211"/>
      <c r="D437" s="212" t="s">
        <v>179</v>
      </c>
      <c r="E437" s="213" t="s">
        <v>1</v>
      </c>
      <c r="F437" s="214" t="s">
        <v>908</v>
      </c>
      <c r="G437" s="211"/>
      <c r="H437" s="215">
        <v>29</v>
      </c>
      <c r="I437" s="216"/>
      <c r="J437" s="211"/>
      <c r="K437" s="211"/>
      <c r="L437" s="217"/>
      <c r="M437" s="218"/>
      <c r="N437" s="219"/>
      <c r="O437" s="219"/>
      <c r="P437" s="219"/>
      <c r="Q437" s="219"/>
      <c r="R437" s="219"/>
      <c r="S437" s="219"/>
      <c r="T437" s="220"/>
      <c r="AT437" s="221" t="s">
        <v>179</v>
      </c>
      <c r="AU437" s="221" t="s">
        <v>185</v>
      </c>
      <c r="AV437" s="12" t="s">
        <v>82</v>
      </c>
      <c r="AW437" s="12" t="s">
        <v>30</v>
      </c>
      <c r="AX437" s="12" t="s">
        <v>80</v>
      </c>
      <c r="AY437" s="221" t="s">
        <v>170</v>
      </c>
    </row>
    <row r="438" spans="2:65" s="1" customFormat="1" ht="16.3" customHeight="1">
      <c r="B438" s="33"/>
      <c r="C438" s="243" t="s">
        <v>909</v>
      </c>
      <c r="D438" s="243" t="s">
        <v>291</v>
      </c>
      <c r="E438" s="244" t="s">
        <v>910</v>
      </c>
      <c r="F438" s="245" t="s">
        <v>911</v>
      </c>
      <c r="G438" s="246" t="s">
        <v>246</v>
      </c>
      <c r="H438" s="247">
        <v>29</v>
      </c>
      <c r="I438" s="248"/>
      <c r="J438" s="249">
        <f>ROUND(I438*H438,2)</f>
        <v>0</v>
      </c>
      <c r="K438" s="245" t="s">
        <v>176</v>
      </c>
      <c r="L438" s="250"/>
      <c r="M438" s="251" t="s">
        <v>1</v>
      </c>
      <c r="N438" s="252" t="s">
        <v>38</v>
      </c>
      <c r="O438" s="65"/>
      <c r="P438" s="206">
        <f>O438*H438</f>
        <v>0</v>
      </c>
      <c r="Q438" s="206">
        <v>0.22</v>
      </c>
      <c r="R438" s="206">
        <f>Q438*H438</f>
        <v>6.38</v>
      </c>
      <c r="S438" s="206">
        <v>0</v>
      </c>
      <c r="T438" s="207">
        <f>S438*H438</f>
        <v>0</v>
      </c>
      <c r="AR438" s="208" t="s">
        <v>208</v>
      </c>
      <c r="AT438" s="208" t="s">
        <v>291</v>
      </c>
      <c r="AU438" s="208" t="s">
        <v>185</v>
      </c>
      <c r="AY438" s="16" t="s">
        <v>170</v>
      </c>
      <c r="BE438" s="209">
        <f>IF(N438="základní",J438,0)</f>
        <v>0</v>
      </c>
      <c r="BF438" s="209">
        <f>IF(N438="snížená",J438,0)</f>
        <v>0</v>
      </c>
      <c r="BG438" s="209">
        <f>IF(N438="zákl. přenesená",J438,0)</f>
        <v>0</v>
      </c>
      <c r="BH438" s="209">
        <f>IF(N438="sníž. přenesená",J438,0)</f>
        <v>0</v>
      </c>
      <c r="BI438" s="209">
        <f>IF(N438="nulová",J438,0)</f>
        <v>0</v>
      </c>
      <c r="BJ438" s="16" t="s">
        <v>80</v>
      </c>
      <c r="BK438" s="209">
        <f>ROUND(I438*H438,2)</f>
        <v>0</v>
      </c>
      <c r="BL438" s="16" t="s">
        <v>177</v>
      </c>
      <c r="BM438" s="208" t="s">
        <v>912</v>
      </c>
    </row>
    <row r="439" spans="2:65" s="1" customFormat="1" ht="23.1" customHeight="1">
      <c r="B439" s="33"/>
      <c r="C439" s="197" t="s">
        <v>913</v>
      </c>
      <c r="D439" s="197" t="s">
        <v>172</v>
      </c>
      <c r="E439" s="198" t="s">
        <v>914</v>
      </c>
      <c r="F439" s="199" t="s">
        <v>915</v>
      </c>
      <c r="G439" s="200" t="s">
        <v>561</v>
      </c>
      <c r="H439" s="201">
        <v>1050</v>
      </c>
      <c r="I439" s="202"/>
      <c r="J439" s="203">
        <f>ROUND(I439*H439,2)</f>
        <v>0</v>
      </c>
      <c r="K439" s="199" t="s">
        <v>176</v>
      </c>
      <c r="L439" s="37"/>
      <c r="M439" s="204" t="s">
        <v>1</v>
      </c>
      <c r="N439" s="205" t="s">
        <v>38</v>
      </c>
      <c r="O439" s="65"/>
      <c r="P439" s="206">
        <f>O439*H439</f>
        <v>0</v>
      </c>
      <c r="Q439" s="206">
        <v>0</v>
      </c>
      <c r="R439" s="206">
        <f>Q439*H439</f>
        <v>0</v>
      </c>
      <c r="S439" s="206">
        <v>0</v>
      </c>
      <c r="T439" s="207">
        <f>S439*H439</f>
        <v>0</v>
      </c>
      <c r="AR439" s="208" t="s">
        <v>177</v>
      </c>
      <c r="AT439" s="208" t="s">
        <v>172</v>
      </c>
      <c r="AU439" s="208" t="s">
        <v>185</v>
      </c>
      <c r="AY439" s="16" t="s">
        <v>170</v>
      </c>
      <c r="BE439" s="209">
        <f>IF(N439="základní",J439,0)</f>
        <v>0</v>
      </c>
      <c r="BF439" s="209">
        <f>IF(N439="snížená",J439,0)</f>
        <v>0</v>
      </c>
      <c r="BG439" s="209">
        <f>IF(N439="zákl. přenesená",J439,0)</f>
        <v>0</v>
      </c>
      <c r="BH439" s="209">
        <f>IF(N439="sníž. přenesená",J439,0)</f>
        <v>0</v>
      </c>
      <c r="BI439" s="209">
        <f>IF(N439="nulová",J439,0)</f>
        <v>0</v>
      </c>
      <c r="BJ439" s="16" t="s">
        <v>80</v>
      </c>
      <c r="BK439" s="209">
        <f>ROUND(I439*H439,2)</f>
        <v>0</v>
      </c>
      <c r="BL439" s="16" t="s">
        <v>177</v>
      </c>
      <c r="BM439" s="208" t="s">
        <v>916</v>
      </c>
    </row>
    <row r="440" spans="2:65" s="12" customFormat="1">
      <c r="B440" s="210"/>
      <c r="C440" s="211"/>
      <c r="D440" s="212" t="s">
        <v>179</v>
      </c>
      <c r="E440" s="213" t="s">
        <v>1</v>
      </c>
      <c r="F440" s="214" t="s">
        <v>917</v>
      </c>
      <c r="G440" s="211"/>
      <c r="H440" s="215">
        <v>1050</v>
      </c>
      <c r="I440" s="216"/>
      <c r="J440" s="211"/>
      <c r="K440" s="211"/>
      <c r="L440" s="217"/>
      <c r="M440" s="218"/>
      <c r="N440" s="219"/>
      <c r="O440" s="219"/>
      <c r="P440" s="219"/>
      <c r="Q440" s="219"/>
      <c r="R440" s="219"/>
      <c r="S440" s="219"/>
      <c r="T440" s="220"/>
      <c r="AT440" s="221" t="s">
        <v>179</v>
      </c>
      <c r="AU440" s="221" t="s">
        <v>185</v>
      </c>
      <c r="AV440" s="12" t="s">
        <v>82</v>
      </c>
      <c r="AW440" s="12" t="s">
        <v>30</v>
      </c>
      <c r="AX440" s="12" t="s">
        <v>80</v>
      </c>
      <c r="AY440" s="221" t="s">
        <v>170</v>
      </c>
    </row>
    <row r="441" spans="2:65" s="1" customFormat="1" ht="23.1" customHeight="1">
      <c r="B441" s="33"/>
      <c r="C441" s="197" t="s">
        <v>918</v>
      </c>
      <c r="D441" s="197" t="s">
        <v>172</v>
      </c>
      <c r="E441" s="198" t="s">
        <v>919</v>
      </c>
      <c r="F441" s="199" t="s">
        <v>920</v>
      </c>
      <c r="G441" s="200" t="s">
        <v>561</v>
      </c>
      <c r="H441" s="201">
        <v>1050</v>
      </c>
      <c r="I441" s="202"/>
      <c r="J441" s="203">
        <f t="shared" ref="J441:J449" si="20">ROUND(I441*H441,2)</f>
        <v>0</v>
      </c>
      <c r="K441" s="199" t="s">
        <v>176</v>
      </c>
      <c r="L441" s="37"/>
      <c r="M441" s="204" t="s">
        <v>1</v>
      </c>
      <c r="N441" s="205" t="s">
        <v>38</v>
      </c>
      <c r="O441" s="65"/>
      <c r="P441" s="206">
        <f t="shared" ref="P441:P449" si="21">O441*H441</f>
        <v>0</v>
      </c>
      <c r="Q441" s="206">
        <v>0</v>
      </c>
      <c r="R441" s="206">
        <f t="shared" ref="R441:R449" si="22">Q441*H441</f>
        <v>0</v>
      </c>
      <c r="S441" s="206">
        <v>0</v>
      </c>
      <c r="T441" s="207">
        <f t="shared" ref="T441:T449" si="23">S441*H441</f>
        <v>0</v>
      </c>
      <c r="AR441" s="208" t="s">
        <v>177</v>
      </c>
      <c r="AT441" s="208" t="s">
        <v>172</v>
      </c>
      <c r="AU441" s="208" t="s">
        <v>185</v>
      </c>
      <c r="AY441" s="16" t="s">
        <v>170</v>
      </c>
      <c r="BE441" s="209">
        <f t="shared" ref="BE441:BE449" si="24">IF(N441="základní",J441,0)</f>
        <v>0</v>
      </c>
      <c r="BF441" s="209">
        <f t="shared" ref="BF441:BF449" si="25">IF(N441="snížená",J441,0)</f>
        <v>0</v>
      </c>
      <c r="BG441" s="209">
        <f t="shared" ref="BG441:BG449" si="26">IF(N441="zákl. přenesená",J441,0)</f>
        <v>0</v>
      </c>
      <c r="BH441" s="209">
        <f t="shared" ref="BH441:BH449" si="27">IF(N441="sníž. přenesená",J441,0)</f>
        <v>0</v>
      </c>
      <c r="BI441" s="209">
        <f t="shared" ref="BI441:BI449" si="28">IF(N441="nulová",J441,0)</f>
        <v>0</v>
      </c>
      <c r="BJ441" s="16" t="s">
        <v>80</v>
      </c>
      <c r="BK441" s="209">
        <f t="shared" ref="BK441:BK449" si="29">ROUND(I441*H441,2)</f>
        <v>0</v>
      </c>
      <c r="BL441" s="16" t="s">
        <v>177</v>
      </c>
      <c r="BM441" s="208" t="s">
        <v>921</v>
      </c>
    </row>
    <row r="442" spans="2:65" s="1" customFormat="1" ht="23.1" customHeight="1">
      <c r="B442" s="33"/>
      <c r="C442" s="243" t="s">
        <v>922</v>
      </c>
      <c r="D442" s="243" t="s">
        <v>291</v>
      </c>
      <c r="E442" s="244" t="s">
        <v>923</v>
      </c>
      <c r="F442" s="245" t="s">
        <v>924</v>
      </c>
      <c r="G442" s="246" t="s">
        <v>561</v>
      </c>
      <c r="H442" s="247">
        <v>1050</v>
      </c>
      <c r="I442" s="248"/>
      <c r="J442" s="249">
        <f t="shared" si="20"/>
        <v>0</v>
      </c>
      <c r="K442" s="245" t="s">
        <v>1</v>
      </c>
      <c r="L442" s="250"/>
      <c r="M442" s="251" t="s">
        <v>1</v>
      </c>
      <c r="N442" s="252" t="s">
        <v>38</v>
      </c>
      <c r="O442" s="65"/>
      <c r="P442" s="206">
        <f t="shared" si="21"/>
        <v>0</v>
      </c>
      <c r="Q442" s="206">
        <v>1.7999999999999999E-2</v>
      </c>
      <c r="R442" s="206">
        <f t="shared" si="22"/>
        <v>18.899999999999999</v>
      </c>
      <c r="S442" s="206">
        <v>0</v>
      </c>
      <c r="T442" s="207">
        <f t="shared" si="23"/>
        <v>0</v>
      </c>
      <c r="AR442" s="208" t="s">
        <v>208</v>
      </c>
      <c r="AT442" s="208" t="s">
        <v>291</v>
      </c>
      <c r="AU442" s="208" t="s">
        <v>185</v>
      </c>
      <c r="AY442" s="16" t="s">
        <v>170</v>
      </c>
      <c r="BE442" s="209">
        <f t="shared" si="24"/>
        <v>0</v>
      </c>
      <c r="BF442" s="209">
        <f t="shared" si="25"/>
        <v>0</v>
      </c>
      <c r="BG442" s="209">
        <f t="shared" si="26"/>
        <v>0</v>
      </c>
      <c r="BH442" s="209">
        <f t="shared" si="27"/>
        <v>0</v>
      </c>
      <c r="BI442" s="209">
        <f t="shared" si="28"/>
        <v>0</v>
      </c>
      <c r="BJ442" s="16" t="s">
        <v>80</v>
      </c>
      <c r="BK442" s="209">
        <f t="shared" si="29"/>
        <v>0</v>
      </c>
      <c r="BL442" s="16" t="s">
        <v>177</v>
      </c>
      <c r="BM442" s="208" t="s">
        <v>925</v>
      </c>
    </row>
    <row r="443" spans="2:65" s="1" customFormat="1" ht="23.1" customHeight="1">
      <c r="B443" s="33"/>
      <c r="C443" s="197" t="s">
        <v>926</v>
      </c>
      <c r="D443" s="197" t="s">
        <v>172</v>
      </c>
      <c r="E443" s="198" t="s">
        <v>927</v>
      </c>
      <c r="F443" s="199" t="s">
        <v>928</v>
      </c>
      <c r="G443" s="200" t="s">
        <v>561</v>
      </c>
      <c r="H443" s="201">
        <v>29</v>
      </c>
      <c r="I443" s="202"/>
      <c r="J443" s="203">
        <f t="shared" si="20"/>
        <v>0</v>
      </c>
      <c r="K443" s="199" t="s">
        <v>176</v>
      </c>
      <c r="L443" s="37"/>
      <c r="M443" s="204" t="s">
        <v>1</v>
      </c>
      <c r="N443" s="205" t="s">
        <v>38</v>
      </c>
      <c r="O443" s="65"/>
      <c r="P443" s="206">
        <f t="shared" si="21"/>
        <v>0</v>
      </c>
      <c r="Q443" s="206">
        <v>0</v>
      </c>
      <c r="R443" s="206">
        <f t="shared" si="22"/>
        <v>0</v>
      </c>
      <c r="S443" s="206">
        <v>0</v>
      </c>
      <c r="T443" s="207">
        <f t="shared" si="23"/>
        <v>0</v>
      </c>
      <c r="AR443" s="208" t="s">
        <v>177</v>
      </c>
      <c r="AT443" s="208" t="s">
        <v>172</v>
      </c>
      <c r="AU443" s="208" t="s">
        <v>185</v>
      </c>
      <c r="AY443" s="16" t="s">
        <v>170</v>
      </c>
      <c r="BE443" s="209">
        <f t="shared" si="24"/>
        <v>0</v>
      </c>
      <c r="BF443" s="209">
        <f t="shared" si="25"/>
        <v>0</v>
      </c>
      <c r="BG443" s="209">
        <f t="shared" si="26"/>
        <v>0</v>
      </c>
      <c r="BH443" s="209">
        <f t="shared" si="27"/>
        <v>0</v>
      </c>
      <c r="BI443" s="209">
        <f t="shared" si="28"/>
        <v>0</v>
      </c>
      <c r="BJ443" s="16" t="s">
        <v>80</v>
      </c>
      <c r="BK443" s="209">
        <f t="shared" si="29"/>
        <v>0</v>
      </c>
      <c r="BL443" s="16" t="s">
        <v>177</v>
      </c>
      <c r="BM443" s="208" t="s">
        <v>929</v>
      </c>
    </row>
    <row r="444" spans="2:65" s="1" customFormat="1" ht="23.1" customHeight="1">
      <c r="B444" s="33"/>
      <c r="C444" s="243" t="s">
        <v>930</v>
      </c>
      <c r="D444" s="243" t="s">
        <v>291</v>
      </c>
      <c r="E444" s="244" t="s">
        <v>931</v>
      </c>
      <c r="F444" s="245" t="s">
        <v>932</v>
      </c>
      <c r="G444" s="246" t="s">
        <v>561</v>
      </c>
      <c r="H444" s="247">
        <v>20</v>
      </c>
      <c r="I444" s="248"/>
      <c r="J444" s="249">
        <f t="shared" si="20"/>
        <v>0</v>
      </c>
      <c r="K444" s="245" t="s">
        <v>176</v>
      </c>
      <c r="L444" s="250"/>
      <c r="M444" s="251" t="s">
        <v>1</v>
      </c>
      <c r="N444" s="252" t="s">
        <v>38</v>
      </c>
      <c r="O444" s="65"/>
      <c r="P444" s="206">
        <f t="shared" si="21"/>
        <v>0</v>
      </c>
      <c r="Q444" s="206">
        <v>2.7E-2</v>
      </c>
      <c r="R444" s="206">
        <f t="shared" si="22"/>
        <v>0.54</v>
      </c>
      <c r="S444" s="206">
        <v>0</v>
      </c>
      <c r="T444" s="207">
        <f t="shared" si="23"/>
        <v>0</v>
      </c>
      <c r="AR444" s="208" t="s">
        <v>208</v>
      </c>
      <c r="AT444" s="208" t="s">
        <v>291</v>
      </c>
      <c r="AU444" s="208" t="s">
        <v>185</v>
      </c>
      <c r="AY444" s="16" t="s">
        <v>170</v>
      </c>
      <c r="BE444" s="209">
        <f t="shared" si="24"/>
        <v>0</v>
      </c>
      <c r="BF444" s="209">
        <f t="shared" si="25"/>
        <v>0</v>
      </c>
      <c r="BG444" s="209">
        <f t="shared" si="26"/>
        <v>0</v>
      </c>
      <c r="BH444" s="209">
        <f t="shared" si="27"/>
        <v>0</v>
      </c>
      <c r="BI444" s="209">
        <f t="shared" si="28"/>
        <v>0</v>
      </c>
      <c r="BJ444" s="16" t="s">
        <v>80</v>
      </c>
      <c r="BK444" s="209">
        <f t="shared" si="29"/>
        <v>0</v>
      </c>
      <c r="BL444" s="16" t="s">
        <v>177</v>
      </c>
      <c r="BM444" s="208" t="s">
        <v>933</v>
      </c>
    </row>
    <row r="445" spans="2:65" s="1" customFormat="1" ht="16.3" customHeight="1">
      <c r="B445" s="33"/>
      <c r="C445" s="243" t="s">
        <v>934</v>
      </c>
      <c r="D445" s="243" t="s">
        <v>291</v>
      </c>
      <c r="E445" s="244" t="s">
        <v>935</v>
      </c>
      <c r="F445" s="245" t="s">
        <v>936</v>
      </c>
      <c r="G445" s="246" t="s">
        <v>561</v>
      </c>
      <c r="H445" s="247">
        <v>8</v>
      </c>
      <c r="I445" s="248"/>
      <c r="J445" s="249">
        <f t="shared" si="20"/>
        <v>0</v>
      </c>
      <c r="K445" s="245" t="s">
        <v>1</v>
      </c>
      <c r="L445" s="250"/>
      <c r="M445" s="251" t="s">
        <v>1</v>
      </c>
      <c r="N445" s="252" t="s">
        <v>38</v>
      </c>
      <c r="O445" s="65"/>
      <c r="P445" s="206">
        <f t="shared" si="21"/>
        <v>0</v>
      </c>
      <c r="Q445" s="206">
        <v>2.7E-2</v>
      </c>
      <c r="R445" s="206">
        <f t="shared" si="22"/>
        <v>0.216</v>
      </c>
      <c r="S445" s="206">
        <v>0</v>
      </c>
      <c r="T445" s="207">
        <f t="shared" si="23"/>
        <v>0</v>
      </c>
      <c r="AR445" s="208" t="s">
        <v>208</v>
      </c>
      <c r="AT445" s="208" t="s">
        <v>291</v>
      </c>
      <c r="AU445" s="208" t="s">
        <v>185</v>
      </c>
      <c r="AY445" s="16" t="s">
        <v>170</v>
      </c>
      <c r="BE445" s="209">
        <f t="shared" si="24"/>
        <v>0</v>
      </c>
      <c r="BF445" s="209">
        <f t="shared" si="25"/>
        <v>0</v>
      </c>
      <c r="BG445" s="209">
        <f t="shared" si="26"/>
        <v>0</v>
      </c>
      <c r="BH445" s="209">
        <f t="shared" si="27"/>
        <v>0</v>
      </c>
      <c r="BI445" s="209">
        <f t="shared" si="28"/>
        <v>0</v>
      </c>
      <c r="BJ445" s="16" t="s">
        <v>80</v>
      </c>
      <c r="BK445" s="209">
        <f t="shared" si="29"/>
        <v>0</v>
      </c>
      <c r="BL445" s="16" t="s">
        <v>177</v>
      </c>
      <c r="BM445" s="208" t="s">
        <v>937</v>
      </c>
    </row>
    <row r="446" spans="2:65" s="1" customFormat="1" ht="23.1" customHeight="1">
      <c r="B446" s="33"/>
      <c r="C446" s="243" t="s">
        <v>938</v>
      </c>
      <c r="D446" s="243" t="s">
        <v>291</v>
      </c>
      <c r="E446" s="244" t="s">
        <v>939</v>
      </c>
      <c r="F446" s="245" t="s">
        <v>940</v>
      </c>
      <c r="G446" s="246" t="s">
        <v>561</v>
      </c>
      <c r="H446" s="247">
        <v>1</v>
      </c>
      <c r="I446" s="248"/>
      <c r="J446" s="249">
        <f t="shared" si="20"/>
        <v>0</v>
      </c>
      <c r="K446" s="245" t="s">
        <v>1</v>
      </c>
      <c r="L446" s="250"/>
      <c r="M446" s="251" t="s">
        <v>1</v>
      </c>
      <c r="N446" s="252" t="s">
        <v>38</v>
      </c>
      <c r="O446" s="65"/>
      <c r="P446" s="206">
        <f t="shared" si="21"/>
        <v>0</v>
      </c>
      <c r="Q446" s="206">
        <v>2.7E-2</v>
      </c>
      <c r="R446" s="206">
        <f t="shared" si="22"/>
        <v>2.7E-2</v>
      </c>
      <c r="S446" s="206">
        <v>0</v>
      </c>
      <c r="T446" s="207">
        <f t="shared" si="23"/>
        <v>0</v>
      </c>
      <c r="AR446" s="208" t="s">
        <v>208</v>
      </c>
      <c r="AT446" s="208" t="s">
        <v>291</v>
      </c>
      <c r="AU446" s="208" t="s">
        <v>185</v>
      </c>
      <c r="AY446" s="16" t="s">
        <v>170</v>
      </c>
      <c r="BE446" s="209">
        <f t="shared" si="24"/>
        <v>0</v>
      </c>
      <c r="BF446" s="209">
        <f t="shared" si="25"/>
        <v>0</v>
      </c>
      <c r="BG446" s="209">
        <f t="shared" si="26"/>
        <v>0</v>
      </c>
      <c r="BH446" s="209">
        <f t="shared" si="27"/>
        <v>0</v>
      </c>
      <c r="BI446" s="209">
        <f t="shared" si="28"/>
        <v>0</v>
      </c>
      <c r="BJ446" s="16" t="s">
        <v>80</v>
      </c>
      <c r="BK446" s="209">
        <f t="shared" si="29"/>
        <v>0</v>
      </c>
      <c r="BL446" s="16" t="s">
        <v>177</v>
      </c>
      <c r="BM446" s="208" t="s">
        <v>941</v>
      </c>
    </row>
    <row r="447" spans="2:65" s="1" customFormat="1" ht="23.1" customHeight="1">
      <c r="B447" s="33"/>
      <c r="C447" s="197" t="s">
        <v>942</v>
      </c>
      <c r="D447" s="197" t="s">
        <v>172</v>
      </c>
      <c r="E447" s="198" t="s">
        <v>943</v>
      </c>
      <c r="F447" s="199" t="s">
        <v>944</v>
      </c>
      <c r="G447" s="200" t="s">
        <v>561</v>
      </c>
      <c r="H447" s="201">
        <v>25</v>
      </c>
      <c r="I447" s="202"/>
      <c r="J447" s="203">
        <f t="shared" si="20"/>
        <v>0</v>
      </c>
      <c r="K447" s="199" t="s">
        <v>1</v>
      </c>
      <c r="L447" s="37"/>
      <c r="M447" s="204" t="s">
        <v>1</v>
      </c>
      <c r="N447" s="205" t="s">
        <v>38</v>
      </c>
      <c r="O447" s="65"/>
      <c r="P447" s="206">
        <f t="shared" si="21"/>
        <v>0</v>
      </c>
      <c r="Q447" s="206">
        <v>5.0000000000000002E-5</v>
      </c>
      <c r="R447" s="206">
        <f t="shared" si="22"/>
        <v>1.25E-3</v>
      </c>
      <c r="S447" s="206">
        <v>0</v>
      </c>
      <c r="T447" s="207">
        <f t="shared" si="23"/>
        <v>0</v>
      </c>
      <c r="AR447" s="208" t="s">
        <v>177</v>
      </c>
      <c r="AT447" s="208" t="s">
        <v>172</v>
      </c>
      <c r="AU447" s="208" t="s">
        <v>185</v>
      </c>
      <c r="AY447" s="16" t="s">
        <v>170</v>
      </c>
      <c r="BE447" s="209">
        <f t="shared" si="24"/>
        <v>0</v>
      </c>
      <c r="BF447" s="209">
        <f t="shared" si="25"/>
        <v>0</v>
      </c>
      <c r="BG447" s="209">
        <f t="shared" si="26"/>
        <v>0</v>
      </c>
      <c r="BH447" s="209">
        <f t="shared" si="27"/>
        <v>0</v>
      </c>
      <c r="BI447" s="209">
        <f t="shared" si="28"/>
        <v>0</v>
      </c>
      <c r="BJ447" s="16" t="s">
        <v>80</v>
      </c>
      <c r="BK447" s="209">
        <f t="shared" si="29"/>
        <v>0</v>
      </c>
      <c r="BL447" s="16" t="s">
        <v>177</v>
      </c>
      <c r="BM447" s="208" t="s">
        <v>945</v>
      </c>
    </row>
    <row r="448" spans="2:65" s="1" customFormat="1" ht="23.1" customHeight="1">
      <c r="B448" s="33"/>
      <c r="C448" s="197" t="s">
        <v>946</v>
      </c>
      <c r="D448" s="197" t="s">
        <v>172</v>
      </c>
      <c r="E448" s="198" t="s">
        <v>947</v>
      </c>
      <c r="F448" s="199" t="s">
        <v>948</v>
      </c>
      <c r="G448" s="200" t="s">
        <v>561</v>
      </c>
      <c r="H448" s="201">
        <v>4</v>
      </c>
      <c r="I448" s="202"/>
      <c r="J448" s="203">
        <f t="shared" si="20"/>
        <v>0</v>
      </c>
      <c r="K448" s="199" t="s">
        <v>176</v>
      </c>
      <c r="L448" s="37"/>
      <c r="M448" s="204" t="s">
        <v>1</v>
      </c>
      <c r="N448" s="205" t="s">
        <v>38</v>
      </c>
      <c r="O448" s="65"/>
      <c r="P448" s="206">
        <f t="shared" si="21"/>
        <v>0</v>
      </c>
      <c r="Q448" s="206">
        <v>6.0000000000000002E-5</v>
      </c>
      <c r="R448" s="206">
        <f t="shared" si="22"/>
        <v>2.4000000000000001E-4</v>
      </c>
      <c r="S448" s="206">
        <v>0</v>
      </c>
      <c r="T448" s="207">
        <f t="shared" si="23"/>
        <v>0</v>
      </c>
      <c r="AR448" s="208" t="s">
        <v>177</v>
      </c>
      <c r="AT448" s="208" t="s">
        <v>172</v>
      </c>
      <c r="AU448" s="208" t="s">
        <v>185</v>
      </c>
      <c r="AY448" s="16" t="s">
        <v>170</v>
      </c>
      <c r="BE448" s="209">
        <f t="shared" si="24"/>
        <v>0</v>
      </c>
      <c r="BF448" s="209">
        <f t="shared" si="25"/>
        <v>0</v>
      </c>
      <c r="BG448" s="209">
        <f t="shared" si="26"/>
        <v>0</v>
      </c>
      <c r="BH448" s="209">
        <f t="shared" si="27"/>
        <v>0</v>
      </c>
      <c r="BI448" s="209">
        <f t="shared" si="28"/>
        <v>0</v>
      </c>
      <c r="BJ448" s="16" t="s">
        <v>80</v>
      </c>
      <c r="BK448" s="209">
        <f t="shared" si="29"/>
        <v>0</v>
      </c>
      <c r="BL448" s="16" t="s">
        <v>177</v>
      </c>
      <c r="BM448" s="208" t="s">
        <v>949</v>
      </c>
    </row>
    <row r="449" spans="2:65" s="1" customFormat="1" ht="16.3" customHeight="1">
      <c r="B449" s="33"/>
      <c r="C449" s="243" t="s">
        <v>950</v>
      </c>
      <c r="D449" s="243" t="s">
        <v>291</v>
      </c>
      <c r="E449" s="244" t="s">
        <v>951</v>
      </c>
      <c r="F449" s="245" t="s">
        <v>952</v>
      </c>
      <c r="G449" s="246" t="s">
        <v>561</v>
      </c>
      <c r="H449" s="247">
        <v>12</v>
      </c>
      <c r="I449" s="248"/>
      <c r="J449" s="249">
        <f t="shared" si="20"/>
        <v>0</v>
      </c>
      <c r="K449" s="245" t="s">
        <v>176</v>
      </c>
      <c r="L449" s="250"/>
      <c r="M449" s="251" t="s">
        <v>1</v>
      </c>
      <c r="N449" s="252" t="s">
        <v>38</v>
      </c>
      <c r="O449" s="65"/>
      <c r="P449" s="206">
        <f t="shared" si="21"/>
        <v>0</v>
      </c>
      <c r="Q449" s="206">
        <v>7.0899999999999999E-3</v>
      </c>
      <c r="R449" s="206">
        <f t="shared" si="22"/>
        <v>8.5080000000000003E-2</v>
      </c>
      <c r="S449" s="206">
        <v>0</v>
      </c>
      <c r="T449" s="207">
        <f t="shared" si="23"/>
        <v>0</v>
      </c>
      <c r="AR449" s="208" t="s">
        <v>208</v>
      </c>
      <c r="AT449" s="208" t="s">
        <v>291</v>
      </c>
      <c r="AU449" s="208" t="s">
        <v>185</v>
      </c>
      <c r="AY449" s="16" t="s">
        <v>170</v>
      </c>
      <c r="BE449" s="209">
        <f t="shared" si="24"/>
        <v>0</v>
      </c>
      <c r="BF449" s="209">
        <f t="shared" si="25"/>
        <v>0</v>
      </c>
      <c r="BG449" s="209">
        <f t="shared" si="26"/>
        <v>0</v>
      </c>
      <c r="BH449" s="209">
        <f t="shared" si="27"/>
        <v>0</v>
      </c>
      <c r="BI449" s="209">
        <f t="shared" si="28"/>
        <v>0</v>
      </c>
      <c r="BJ449" s="16" t="s">
        <v>80</v>
      </c>
      <c r="BK449" s="209">
        <f t="shared" si="29"/>
        <v>0</v>
      </c>
      <c r="BL449" s="16" t="s">
        <v>177</v>
      </c>
      <c r="BM449" s="208" t="s">
        <v>953</v>
      </c>
    </row>
    <row r="450" spans="2:65" s="12" customFormat="1">
      <c r="B450" s="210"/>
      <c r="C450" s="211"/>
      <c r="D450" s="212" t="s">
        <v>179</v>
      </c>
      <c r="E450" s="213" t="s">
        <v>1</v>
      </c>
      <c r="F450" s="214" t="s">
        <v>954</v>
      </c>
      <c r="G450" s="211"/>
      <c r="H450" s="215">
        <v>12</v>
      </c>
      <c r="I450" s="216"/>
      <c r="J450" s="211"/>
      <c r="K450" s="211"/>
      <c r="L450" s="217"/>
      <c r="M450" s="218"/>
      <c r="N450" s="219"/>
      <c r="O450" s="219"/>
      <c r="P450" s="219"/>
      <c r="Q450" s="219"/>
      <c r="R450" s="219"/>
      <c r="S450" s="219"/>
      <c r="T450" s="220"/>
      <c r="AT450" s="221" t="s">
        <v>179</v>
      </c>
      <c r="AU450" s="221" t="s">
        <v>185</v>
      </c>
      <c r="AV450" s="12" t="s">
        <v>82</v>
      </c>
      <c r="AW450" s="12" t="s">
        <v>30</v>
      </c>
      <c r="AX450" s="12" t="s">
        <v>80</v>
      </c>
      <c r="AY450" s="221" t="s">
        <v>170</v>
      </c>
    </row>
    <row r="451" spans="2:65" s="1" customFormat="1" ht="23.1" customHeight="1">
      <c r="B451" s="33"/>
      <c r="C451" s="197" t="s">
        <v>955</v>
      </c>
      <c r="D451" s="197" t="s">
        <v>172</v>
      </c>
      <c r="E451" s="198" t="s">
        <v>956</v>
      </c>
      <c r="F451" s="199" t="s">
        <v>957</v>
      </c>
      <c r="G451" s="200" t="s">
        <v>175</v>
      </c>
      <c r="H451" s="201">
        <v>14.5</v>
      </c>
      <c r="I451" s="202"/>
      <c r="J451" s="203">
        <f>ROUND(I451*H451,2)</f>
        <v>0</v>
      </c>
      <c r="K451" s="199" t="s">
        <v>176</v>
      </c>
      <c r="L451" s="37"/>
      <c r="M451" s="204" t="s">
        <v>1</v>
      </c>
      <c r="N451" s="205" t="s">
        <v>38</v>
      </c>
      <c r="O451" s="65"/>
      <c r="P451" s="206">
        <f>O451*H451</f>
        <v>0</v>
      </c>
      <c r="Q451" s="206">
        <v>6.8999999999999997E-4</v>
      </c>
      <c r="R451" s="206">
        <f>Q451*H451</f>
        <v>1.0005E-2</v>
      </c>
      <c r="S451" s="206">
        <v>0</v>
      </c>
      <c r="T451" s="207">
        <f>S451*H451</f>
        <v>0</v>
      </c>
      <c r="AR451" s="208" t="s">
        <v>177</v>
      </c>
      <c r="AT451" s="208" t="s">
        <v>172</v>
      </c>
      <c r="AU451" s="208" t="s">
        <v>185</v>
      </c>
      <c r="AY451" s="16" t="s">
        <v>170</v>
      </c>
      <c r="BE451" s="209">
        <f>IF(N451="základní",J451,0)</f>
        <v>0</v>
      </c>
      <c r="BF451" s="209">
        <f>IF(N451="snížená",J451,0)</f>
        <v>0</v>
      </c>
      <c r="BG451" s="209">
        <f>IF(N451="zákl. přenesená",J451,0)</f>
        <v>0</v>
      </c>
      <c r="BH451" s="209">
        <f>IF(N451="sníž. přenesená",J451,0)</f>
        <v>0</v>
      </c>
      <c r="BI451" s="209">
        <f>IF(N451="nulová",J451,0)</f>
        <v>0</v>
      </c>
      <c r="BJ451" s="16" t="s">
        <v>80</v>
      </c>
      <c r="BK451" s="209">
        <f>ROUND(I451*H451,2)</f>
        <v>0</v>
      </c>
      <c r="BL451" s="16" t="s">
        <v>177</v>
      </c>
      <c r="BM451" s="208" t="s">
        <v>958</v>
      </c>
    </row>
    <row r="452" spans="2:65" s="12" customFormat="1">
      <c r="B452" s="210"/>
      <c r="C452" s="211"/>
      <c r="D452" s="212" t="s">
        <v>179</v>
      </c>
      <c r="E452" s="213" t="s">
        <v>1</v>
      </c>
      <c r="F452" s="214" t="s">
        <v>959</v>
      </c>
      <c r="G452" s="211"/>
      <c r="H452" s="215">
        <v>14.5</v>
      </c>
      <c r="I452" s="216"/>
      <c r="J452" s="211"/>
      <c r="K452" s="211"/>
      <c r="L452" s="217"/>
      <c r="M452" s="218"/>
      <c r="N452" s="219"/>
      <c r="O452" s="219"/>
      <c r="P452" s="219"/>
      <c r="Q452" s="219"/>
      <c r="R452" s="219"/>
      <c r="S452" s="219"/>
      <c r="T452" s="220"/>
      <c r="AT452" s="221" t="s">
        <v>179</v>
      </c>
      <c r="AU452" s="221" t="s">
        <v>185</v>
      </c>
      <c r="AV452" s="12" t="s">
        <v>82</v>
      </c>
      <c r="AW452" s="12" t="s">
        <v>30</v>
      </c>
      <c r="AX452" s="12" t="s">
        <v>80</v>
      </c>
      <c r="AY452" s="221" t="s">
        <v>170</v>
      </c>
    </row>
    <row r="453" spans="2:65" s="1" customFormat="1" ht="23.1" customHeight="1">
      <c r="B453" s="33"/>
      <c r="C453" s="197" t="s">
        <v>960</v>
      </c>
      <c r="D453" s="197" t="s">
        <v>172</v>
      </c>
      <c r="E453" s="198" t="s">
        <v>961</v>
      </c>
      <c r="F453" s="199" t="s">
        <v>962</v>
      </c>
      <c r="G453" s="200" t="s">
        <v>561</v>
      </c>
      <c r="H453" s="201">
        <v>29</v>
      </c>
      <c r="I453" s="202"/>
      <c r="J453" s="203">
        <f>ROUND(I453*H453,2)</f>
        <v>0</v>
      </c>
      <c r="K453" s="199" t="s">
        <v>1</v>
      </c>
      <c r="L453" s="37"/>
      <c r="M453" s="204" t="s">
        <v>1</v>
      </c>
      <c r="N453" s="205" t="s">
        <v>38</v>
      </c>
      <c r="O453" s="65"/>
      <c r="P453" s="206">
        <f>O453*H453</f>
        <v>0</v>
      </c>
      <c r="Q453" s="206">
        <v>0</v>
      </c>
      <c r="R453" s="206">
        <f>Q453*H453</f>
        <v>0</v>
      </c>
      <c r="S453" s="206">
        <v>0</v>
      </c>
      <c r="T453" s="207">
        <f>S453*H453</f>
        <v>0</v>
      </c>
      <c r="AR453" s="208" t="s">
        <v>177</v>
      </c>
      <c r="AT453" s="208" t="s">
        <v>172</v>
      </c>
      <c r="AU453" s="208" t="s">
        <v>185</v>
      </c>
      <c r="AY453" s="16" t="s">
        <v>170</v>
      </c>
      <c r="BE453" s="209">
        <f>IF(N453="základní",J453,0)</f>
        <v>0</v>
      </c>
      <c r="BF453" s="209">
        <f>IF(N453="snížená",J453,0)</f>
        <v>0</v>
      </c>
      <c r="BG453" s="209">
        <f>IF(N453="zákl. přenesená",J453,0)</f>
        <v>0</v>
      </c>
      <c r="BH453" s="209">
        <f>IF(N453="sníž. přenesená",J453,0)</f>
        <v>0</v>
      </c>
      <c r="BI453" s="209">
        <f>IF(N453="nulová",J453,0)</f>
        <v>0</v>
      </c>
      <c r="BJ453" s="16" t="s">
        <v>80</v>
      </c>
      <c r="BK453" s="209">
        <f>ROUND(I453*H453,2)</f>
        <v>0</v>
      </c>
      <c r="BL453" s="16" t="s">
        <v>177</v>
      </c>
      <c r="BM453" s="208" t="s">
        <v>963</v>
      </c>
    </row>
    <row r="454" spans="2:65" s="1" customFormat="1" ht="23.1" customHeight="1">
      <c r="B454" s="33"/>
      <c r="C454" s="197" t="s">
        <v>964</v>
      </c>
      <c r="D454" s="197" t="s">
        <v>172</v>
      </c>
      <c r="E454" s="198" t="s">
        <v>965</v>
      </c>
      <c r="F454" s="199" t="s">
        <v>966</v>
      </c>
      <c r="G454" s="200" t="s">
        <v>175</v>
      </c>
      <c r="H454" s="201">
        <v>150</v>
      </c>
      <c r="I454" s="202"/>
      <c r="J454" s="203">
        <f>ROUND(I454*H454,2)</f>
        <v>0</v>
      </c>
      <c r="K454" s="199" t="s">
        <v>176</v>
      </c>
      <c r="L454" s="37"/>
      <c r="M454" s="204" t="s">
        <v>1</v>
      </c>
      <c r="N454" s="205" t="s">
        <v>38</v>
      </c>
      <c r="O454" s="65"/>
      <c r="P454" s="206">
        <f>O454*H454</f>
        <v>0</v>
      </c>
      <c r="Q454" s="206">
        <v>0</v>
      </c>
      <c r="R454" s="206">
        <f>Q454*H454</f>
        <v>0</v>
      </c>
      <c r="S454" s="206">
        <v>0</v>
      </c>
      <c r="T454" s="207">
        <f>S454*H454</f>
        <v>0</v>
      </c>
      <c r="AR454" s="208" t="s">
        <v>177</v>
      </c>
      <c r="AT454" s="208" t="s">
        <v>172</v>
      </c>
      <c r="AU454" s="208" t="s">
        <v>185</v>
      </c>
      <c r="AY454" s="16" t="s">
        <v>170</v>
      </c>
      <c r="BE454" s="209">
        <f>IF(N454="základní",J454,0)</f>
        <v>0</v>
      </c>
      <c r="BF454" s="209">
        <f>IF(N454="snížená",J454,0)</f>
        <v>0</v>
      </c>
      <c r="BG454" s="209">
        <f>IF(N454="zákl. přenesená",J454,0)</f>
        <v>0</v>
      </c>
      <c r="BH454" s="209">
        <f>IF(N454="sníž. přenesená",J454,0)</f>
        <v>0</v>
      </c>
      <c r="BI454" s="209">
        <f>IF(N454="nulová",J454,0)</f>
        <v>0</v>
      </c>
      <c r="BJ454" s="16" t="s">
        <v>80</v>
      </c>
      <c r="BK454" s="209">
        <f>ROUND(I454*H454,2)</f>
        <v>0</v>
      </c>
      <c r="BL454" s="16" t="s">
        <v>177</v>
      </c>
      <c r="BM454" s="208" t="s">
        <v>967</v>
      </c>
    </row>
    <row r="455" spans="2:65" s="1" customFormat="1" ht="23.1" customHeight="1">
      <c r="B455" s="33"/>
      <c r="C455" s="197" t="s">
        <v>968</v>
      </c>
      <c r="D455" s="197" t="s">
        <v>172</v>
      </c>
      <c r="E455" s="198" t="s">
        <v>969</v>
      </c>
      <c r="F455" s="199" t="s">
        <v>970</v>
      </c>
      <c r="G455" s="200" t="s">
        <v>175</v>
      </c>
      <c r="H455" s="201">
        <v>224.56</v>
      </c>
      <c r="I455" s="202"/>
      <c r="J455" s="203">
        <f>ROUND(I455*H455,2)</f>
        <v>0</v>
      </c>
      <c r="K455" s="199" t="s">
        <v>176</v>
      </c>
      <c r="L455" s="37"/>
      <c r="M455" s="204" t="s">
        <v>1</v>
      </c>
      <c r="N455" s="205" t="s">
        <v>38</v>
      </c>
      <c r="O455" s="65"/>
      <c r="P455" s="206">
        <f>O455*H455</f>
        <v>0</v>
      </c>
      <c r="Q455" s="206">
        <v>0</v>
      </c>
      <c r="R455" s="206">
        <f>Q455*H455</f>
        <v>0</v>
      </c>
      <c r="S455" s="206">
        <v>0</v>
      </c>
      <c r="T455" s="207">
        <f>S455*H455</f>
        <v>0</v>
      </c>
      <c r="AR455" s="208" t="s">
        <v>177</v>
      </c>
      <c r="AT455" s="208" t="s">
        <v>172</v>
      </c>
      <c r="AU455" s="208" t="s">
        <v>185</v>
      </c>
      <c r="AY455" s="16" t="s">
        <v>170</v>
      </c>
      <c r="BE455" s="209">
        <f>IF(N455="základní",J455,0)</f>
        <v>0</v>
      </c>
      <c r="BF455" s="209">
        <f>IF(N455="snížená",J455,0)</f>
        <v>0</v>
      </c>
      <c r="BG455" s="209">
        <f>IF(N455="zákl. přenesená",J455,0)</f>
        <v>0</v>
      </c>
      <c r="BH455" s="209">
        <f>IF(N455="sníž. přenesená",J455,0)</f>
        <v>0</v>
      </c>
      <c r="BI455" s="209">
        <f>IF(N455="nulová",J455,0)</f>
        <v>0</v>
      </c>
      <c r="BJ455" s="16" t="s">
        <v>80</v>
      </c>
      <c r="BK455" s="209">
        <f>ROUND(I455*H455,2)</f>
        <v>0</v>
      </c>
      <c r="BL455" s="16" t="s">
        <v>177</v>
      </c>
      <c r="BM455" s="208" t="s">
        <v>971</v>
      </c>
    </row>
    <row r="456" spans="2:65" s="12" customFormat="1">
      <c r="B456" s="210"/>
      <c r="C456" s="211"/>
      <c r="D456" s="212" t="s">
        <v>179</v>
      </c>
      <c r="E456" s="213" t="s">
        <v>1</v>
      </c>
      <c r="F456" s="214" t="s">
        <v>972</v>
      </c>
      <c r="G456" s="211"/>
      <c r="H456" s="215">
        <v>224.56</v>
      </c>
      <c r="I456" s="216"/>
      <c r="J456" s="211"/>
      <c r="K456" s="211"/>
      <c r="L456" s="217"/>
      <c r="M456" s="218"/>
      <c r="N456" s="219"/>
      <c r="O456" s="219"/>
      <c r="P456" s="219"/>
      <c r="Q456" s="219"/>
      <c r="R456" s="219"/>
      <c r="S456" s="219"/>
      <c r="T456" s="220"/>
      <c r="AT456" s="221" t="s">
        <v>179</v>
      </c>
      <c r="AU456" s="221" t="s">
        <v>185</v>
      </c>
      <c r="AV456" s="12" t="s">
        <v>82</v>
      </c>
      <c r="AW456" s="12" t="s">
        <v>30</v>
      </c>
      <c r="AX456" s="12" t="s">
        <v>80</v>
      </c>
      <c r="AY456" s="221" t="s">
        <v>170</v>
      </c>
    </row>
    <row r="457" spans="2:65" s="1" customFormat="1" ht="16.3" customHeight="1">
      <c r="B457" s="33"/>
      <c r="C457" s="243" t="s">
        <v>973</v>
      </c>
      <c r="D457" s="243" t="s">
        <v>291</v>
      </c>
      <c r="E457" s="244" t="s">
        <v>974</v>
      </c>
      <c r="F457" s="245" t="s">
        <v>975</v>
      </c>
      <c r="G457" s="246" t="s">
        <v>246</v>
      </c>
      <c r="H457" s="247">
        <v>2.3130000000000002</v>
      </c>
      <c r="I457" s="248"/>
      <c r="J457" s="249">
        <f>ROUND(I457*H457,2)</f>
        <v>0</v>
      </c>
      <c r="K457" s="245" t="s">
        <v>176</v>
      </c>
      <c r="L457" s="250"/>
      <c r="M457" s="251" t="s">
        <v>1</v>
      </c>
      <c r="N457" s="252" t="s">
        <v>38</v>
      </c>
      <c r="O457" s="65"/>
      <c r="P457" s="206">
        <f>O457*H457</f>
        <v>0</v>
      </c>
      <c r="Q457" s="206">
        <v>0.2</v>
      </c>
      <c r="R457" s="206">
        <f>Q457*H457</f>
        <v>0.46260000000000007</v>
      </c>
      <c r="S457" s="206">
        <v>0</v>
      </c>
      <c r="T457" s="207">
        <f>S457*H457</f>
        <v>0</v>
      </c>
      <c r="AR457" s="208" t="s">
        <v>208</v>
      </c>
      <c r="AT457" s="208" t="s">
        <v>291</v>
      </c>
      <c r="AU457" s="208" t="s">
        <v>185</v>
      </c>
      <c r="AY457" s="16" t="s">
        <v>170</v>
      </c>
      <c r="BE457" s="209">
        <f>IF(N457="základní",J457,0)</f>
        <v>0</v>
      </c>
      <c r="BF457" s="209">
        <f>IF(N457="snížená",J457,0)</f>
        <v>0</v>
      </c>
      <c r="BG457" s="209">
        <f>IF(N457="zákl. přenesená",J457,0)</f>
        <v>0</v>
      </c>
      <c r="BH457" s="209">
        <f>IF(N457="sníž. přenesená",J457,0)</f>
        <v>0</v>
      </c>
      <c r="BI457" s="209">
        <f>IF(N457="nulová",J457,0)</f>
        <v>0</v>
      </c>
      <c r="BJ457" s="16" t="s">
        <v>80</v>
      </c>
      <c r="BK457" s="209">
        <f>ROUND(I457*H457,2)</f>
        <v>0</v>
      </c>
      <c r="BL457" s="16" t="s">
        <v>177</v>
      </c>
      <c r="BM457" s="208" t="s">
        <v>976</v>
      </c>
    </row>
    <row r="458" spans="2:65" s="12" customFormat="1">
      <c r="B458" s="210"/>
      <c r="C458" s="211"/>
      <c r="D458" s="212" t="s">
        <v>179</v>
      </c>
      <c r="E458" s="211"/>
      <c r="F458" s="214" t="s">
        <v>977</v>
      </c>
      <c r="G458" s="211"/>
      <c r="H458" s="215">
        <v>2.3130000000000002</v>
      </c>
      <c r="I458" s="216"/>
      <c r="J458" s="211"/>
      <c r="K458" s="211"/>
      <c r="L458" s="217"/>
      <c r="M458" s="218"/>
      <c r="N458" s="219"/>
      <c r="O458" s="219"/>
      <c r="P458" s="219"/>
      <c r="Q458" s="219"/>
      <c r="R458" s="219"/>
      <c r="S458" s="219"/>
      <c r="T458" s="220"/>
      <c r="AT458" s="221" t="s">
        <v>179</v>
      </c>
      <c r="AU458" s="221" t="s">
        <v>185</v>
      </c>
      <c r="AV458" s="12" t="s">
        <v>82</v>
      </c>
      <c r="AW458" s="12" t="s">
        <v>4</v>
      </c>
      <c r="AX458" s="12" t="s">
        <v>80</v>
      </c>
      <c r="AY458" s="221" t="s">
        <v>170</v>
      </c>
    </row>
    <row r="459" spans="2:65" s="1" customFormat="1" ht="23.1" customHeight="1">
      <c r="B459" s="33"/>
      <c r="C459" s="197" t="s">
        <v>978</v>
      </c>
      <c r="D459" s="197" t="s">
        <v>172</v>
      </c>
      <c r="E459" s="198" t="s">
        <v>979</v>
      </c>
      <c r="F459" s="199" t="s">
        <v>980</v>
      </c>
      <c r="G459" s="200" t="s">
        <v>246</v>
      </c>
      <c r="H459" s="201">
        <v>219</v>
      </c>
      <c r="I459" s="202"/>
      <c r="J459" s="203">
        <f>ROUND(I459*H459,2)</f>
        <v>0</v>
      </c>
      <c r="K459" s="199" t="s">
        <v>176</v>
      </c>
      <c r="L459" s="37"/>
      <c r="M459" s="204" t="s">
        <v>1</v>
      </c>
      <c r="N459" s="205" t="s">
        <v>38</v>
      </c>
      <c r="O459" s="65"/>
      <c r="P459" s="206">
        <f>O459*H459</f>
        <v>0</v>
      </c>
      <c r="Q459" s="206">
        <v>0</v>
      </c>
      <c r="R459" s="206">
        <f>Q459*H459</f>
        <v>0</v>
      </c>
      <c r="S459" s="206">
        <v>0</v>
      </c>
      <c r="T459" s="207">
        <f>S459*H459</f>
        <v>0</v>
      </c>
      <c r="AR459" s="208" t="s">
        <v>177</v>
      </c>
      <c r="AT459" s="208" t="s">
        <v>172</v>
      </c>
      <c r="AU459" s="208" t="s">
        <v>185</v>
      </c>
      <c r="AY459" s="16" t="s">
        <v>170</v>
      </c>
      <c r="BE459" s="209">
        <f>IF(N459="základní",J459,0)</f>
        <v>0</v>
      </c>
      <c r="BF459" s="209">
        <f>IF(N459="snížená",J459,0)</f>
        <v>0</v>
      </c>
      <c r="BG459" s="209">
        <f>IF(N459="zákl. přenesená",J459,0)</f>
        <v>0</v>
      </c>
      <c r="BH459" s="209">
        <f>IF(N459="sníž. přenesená",J459,0)</f>
        <v>0</v>
      </c>
      <c r="BI459" s="209">
        <f>IF(N459="nulová",J459,0)</f>
        <v>0</v>
      </c>
      <c r="BJ459" s="16" t="s">
        <v>80</v>
      </c>
      <c r="BK459" s="209">
        <f>ROUND(I459*H459,2)</f>
        <v>0</v>
      </c>
      <c r="BL459" s="16" t="s">
        <v>177</v>
      </c>
      <c r="BM459" s="208" t="s">
        <v>981</v>
      </c>
    </row>
    <row r="460" spans="2:65" s="12" customFormat="1">
      <c r="B460" s="210"/>
      <c r="C460" s="211"/>
      <c r="D460" s="212" t="s">
        <v>179</v>
      </c>
      <c r="E460" s="213" t="s">
        <v>1</v>
      </c>
      <c r="F460" s="214" t="s">
        <v>982</v>
      </c>
      <c r="G460" s="211"/>
      <c r="H460" s="215">
        <v>219</v>
      </c>
      <c r="I460" s="216"/>
      <c r="J460" s="211"/>
      <c r="K460" s="211"/>
      <c r="L460" s="217"/>
      <c r="M460" s="218"/>
      <c r="N460" s="219"/>
      <c r="O460" s="219"/>
      <c r="P460" s="219"/>
      <c r="Q460" s="219"/>
      <c r="R460" s="219"/>
      <c r="S460" s="219"/>
      <c r="T460" s="220"/>
      <c r="AT460" s="221" t="s">
        <v>179</v>
      </c>
      <c r="AU460" s="221" t="s">
        <v>185</v>
      </c>
      <c r="AV460" s="12" t="s">
        <v>82</v>
      </c>
      <c r="AW460" s="12" t="s">
        <v>30</v>
      </c>
      <c r="AX460" s="12" t="s">
        <v>80</v>
      </c>
      <c r="AY460" s="221" t="s">
        <v>170</v>
      </c>
    </row>
    <row r="461" spans="2:65" s="11" customFormat="1" ht="20.9" customHeight="1">
      <c r="B461" s="181"/>
      <c r="C461" s="182"/>
      <c r="D461" s="183" t="s">
        <v>72</v>
      </c>
      <c r="E461" s="195" t="s">
        <v>983</v>
      </c>
      <c r="F461" s="195" t="s">
        <v>984</v>
      </c>
      <c r="G461" s="182"/>
      <c r="H461" s="182"/>
      <c r="I461" s="185"/>
      <c r="J461" s="196">
        <f>BK461</f>
        <v>0</v>
      </c>
      <c r="K461" s="182"/>
      <c r="L461" s="187"/>
      <c r="M461" s="188"/>
      <c r="N461" s="189"/>
      <c r="O461" s="189"/>
      <c r="P461" s="190">
        <f>SUM(P462:P485)</f>
        <v>0</v>
      </c>
      <c r="Q461" s="189"/>
      <c r="R461" s="190">
        <f>SUM(R462:R485)</f>
        <v>263.74087500000002</v>
      </c>
      <c r="S461" s="189"/>
      <c r="T461" s="191">
        <f>SUM(T462:T485)</f>
        <v>0</v>
      </c>
      <c r="AR461" s="192" t="s">
        <v>80</v>
      </c>
      <c r="AT461" s="193" t="s">
        <v>72</v>
      </c>
      <c r="AU461" s="193" t="s">
        <v>82</v>
      </c>
      <c r="AY461" s="192" t="s">
        <v>170</v>
      </c>
      <c r="BK461" s="194">
        <f>SUM(BK462:BK485)</f>
        <v>0</v>
      </c>
    </row>
    <row r="462" spans="2:65" s="1" customFormat="1" ht="23.1" customHeight="1">
      <c r="B462" s="33"/>
      <c r="C462" s="197" t="s">
        <v>985</v>
      </c>
      <c r="D462" s="197" t="s">
        <v>172</v>
      </c>
      <c r="E462" s="198" t="s">
        <v>986</v>
      </c>
      <c r="F462" s="199" t="s">
        <v>987</v>
      </c>
      <c r="G462" s="200" t="s">
        <v>175</v>
      </c>
      <c r="H462" s="201">
        <v>2480</v>
      </c>
      <c r="I462" s="202"/>
      <c r="J462" s="203">
        <f>ROUND(I462*H462,2)</f>
        <v>0</v>
      </c>
      <c r="K462" s="199" t="s">
        <v>176</v>
      </c>
      <c r="L462" s="37"/>
      <c r="M462" s="204" t="s">
        <v>1</v>
      </c>
      <c r="N462" s="205" t="s">
        <v>38</v>
      </c>
      <c r="O462" s="65"/>
      <c r="P462" s="206">
        <f>O462*H462</f>
        <v>0</v>
      </c>
      <c r="Q462" s="206">
        <v>0</v>
      </c>
      <c r="R462" s="206">
        <f>Q462*H462</f>
        <v>0</v>
      </c>
      <c r="S462" s="206">
        <v>0</v>
      </c>
      <c r="T462" s="207">
        <f>S462*H462</f>
        <v>0</v>
      </c>
      <c r="AR462" s="208" t="s">
        <v>177</v>
      </c>
      <c r="AT462" s="208" t="s">
        <v>172</v>
      </c>
      <c r="AU462" s="208" t="s">
        <v>185</v>
      </c>
      <c r="AY462" s="16" t="s">
        <v>170</v>
      </c>
      <c r="BE462" s="209">
        <f>IF(N462="základní",J462,0)</f>
        <v>0</v>
      </c>
      <c r="BF462" s="209">
        <f>IF(N462="snížená",J462,0)</f>
        <v>0</v>
      </c>
      <c r="BG462" s="209">
        <f>IF(N462="zákl. přenesená",J462,0)</f>
        <v>0</v>
      </c>
      <c r="BH462" s="209">
        <f>IF(N462="sníž. přenesená",J462,0)</f>
        <v>0</v>
      </c>
      <c r="BI462" s="209">
        <f>IF(N462="nulová",J462,0)</f>
        <v>0</v>
      </c>
      <c r="BJ462" s="16" t="s">
        <v>80</v>
      </c>
      <c r="BK462" s="209">
        <f>ROUND(I462*H462,2)</f>
        <v>0</v>
      </c>
      <c r="BL462" s="16" t="s">
        <v>177</v>
      </c>
      <c r="BM462" s="208" t="s">
        <v>988</v>
      </c>
    </row>
    <row r="463" spans="2:65" s="13" customFormat="1">
      <c r="B463" s="222"/>
      <c r="C463" s="223"/>
      <c r="D463" s="212" t="s">
        <v>179</v>
      </c>
      <c r="E463" s="224" t="s">
        <v>1</v>
      </c>
      <c r="F463" s="225" t="s">
        <v>989</v>
      </c>
      <c r="G463" s="223"/>
      <c r="H463" s="224" t="s">
        <v>1</v>
      </c>
      <c r="I463" s="226"/>
      <c r="J463" s="223"/>
      <c r="K463" s="223"/>
      <c r="L463" s="227"/>
      <c r="M463" s="228"/>
      <c r="N463" s="229"/>
      <c r="O463" s="229"/>
      <c r="P463" s="229"/>
      <c r="Q463" s="229"/>
      <c r="R463" s="229"/>
      <c r="S463" s="229"/>
      <c r="T463" s="230"/>
      <c r="AT463" s="231" t="s">
        <v>179</v>
      </c>
      <c r="AU463" s="231" t="s">
        <v>185</v>
      </c>
      <c r="AV463" s="13" t="s">
        <v>80</v>
      </c>
      <c r="AW463" s="13" t="s">
        <v>4</v>
      </c>
      <c r="AX463" s="13" t="s">
        <v>73</v>
      </c>
      <c r="AY463" s="231" t="s">
        <v>170</v>
      </c>
    </row>
    <row r="464" spans="2:65" s="12" customFormat="1">
      <c r="B464" s="210"/>
      <c r="C464" s="211"/>
      <c r="D464" s="212" t="s">
        <v>179</v>
      </c>
      <c r="E464" s="213" t="s">
        <v>125</v>
      </c>
      <c r="F464" s="214" t="s">
        <v>990</v>
      </c>
      <c r="G464" s="211"/>
      <c r="H464" s="215">
        <v>2480</v>
      </c>
      <c r="I464" s="216"/>
      <c r="J464" s="211"/>
      <c r="K464" s="211"/>
      <c r="L464" s="217"/>
      <c r="M464" s="218"/>
      <c r="N464" s="219"/>
      <c r="O464" s="219"/>
      <c r="P464" s="219"/>
      <c r="Q464" s="219"/>
      <c r="R464" s="219"/>
      <c r="S464" s="219"/>
      <c r="T464" s="220"/>
      <c r="AT464" s="221" t="s">
        <v>179</v>
      </c>
      <c r="AU464" s="221" t="s">
        <v>185</v>
      </c>
      <c r="AV464" s="12" t="s">
        <v>82</v>
      </c>
      <c r="AW464" s="12" t="s">
        <v>30</v>
      </c>
      <c r="AX464" s="12" t="s">
        <v>80</v>
      </c>
      <c r="AY464" s="221" t="s">
        <v>170</v>
      </c>
    </row>
    <row r="465" spans="2:65" s="1" customFormat="1" ht="23.1" customHeight="1">
      <c r="B465" s="33"/>
      <c r="C465" s="197" t="s">
        <v>991</v>
      </c>
      <c r="D465" s="197" t="s">
        <v>172</v>
      </c>
      <c r="E465" s="198" t="s">
        <v>992</v>
      </c>
      <c r="F465" s="199" t="s">
        <v>993</v>
      </c>
      <c r="G465" s="200" t="s">
        <v>175</v>
      </c>
      <c r="H465" s="201">
        <v>150</v>
      </c>
      <c r="I465" s="202"/>
      <c r="J465" s="203">
        <f>ROUND(I465*H465,2)</f>
        <v>0</v>
      </c>
      <c r="K465" s="199" t="s">
        <v>176</v>
      </c>
      <c r="L465" s="37"/>
      <c r="M465" s="204" t="s">
        <v>1</v>
      </c>
      <c r="N465" s="205" t="s">
        <v>38</v>
      </c>
      <c r="O465" s="65"/>
      <c r="P465" s="206">
        <f>O465*H465</f>
        <v>0</v>
      </c>
      <c r="Q465" s="206">
        <v>0</v>
      </c>
      <c r="R465" s="206">
        <f>Q465*H465</f>
        <v>0</v>
      </c>
      <c r="S465" s="206">
        <v>0</v>
      </c>
      <c r="T465" s="207">
        <f>S465*H465</f>
        <v>0</v>
      </c>
      <c r="AR465" s="208" t="s">
        <v>177</v>
      </c>
      <c r="AT465" s="208" t="s">
        <v>172</v>
      </c>
      <c r="AU465" s="208" t="s">
        <v>185</v>
      </c>
      <c r="AY465" s="16" t="s">
        <v>170</v>
      </c>
      <c r="BE465" s="209">
        <f>IF(N465="základní",J465,0)</f>
        <v>0</v>
      </c>
      <c r="BF465" s="209">
        <f>IF(N465="snížená",J465,0)</f>
        <v>0</v>
      </c>
      <c r="BG465" s="209">
        <f>IF(N465="zákl. přenesená",J465,0)</f>
        <v>0</v>
      </c>
      <c r="BH465" s="209">
        <f>IF(N465="sníž. přenesená",J465,0)</f>
        <v>0</v>
      </c>
      <c r="BI465" s="209">
        <f>IF(N465="nulová",J465,0)</f>
        <v>0</v>
      </c>
      <c r="BJ465" s="16" t="s">
        <v>80</v>
      </c>
      <c r="BK465" s="209">
        <f>ROUND(I465*H465,2)</f>
        <v>0</v>
      </c>
      <c r="BL465" s="16" t="s">
        <v>177</v>
      </c>
      <c r="BM465" s="208" t="s">
        <v>994</v>
      </c>
    </row>
    <row r="466" spans="2:65" s="12" customFormat="1">
      <c r="B466" s="210"/>
      <c r="C466" s="211"/>
      <c r="D466" s="212" t="s">
        <v>179</v>
      </c>
      <c r="E466" s="213" t="s">
        <v>128</v>
      </c>
      <c r="F466" s="214" t="s">
        <v>995</v>
      </c>
      <c r="G466" s="211"/>
      <c r="H466" s="215">
        <v>150</v>
      </c>
      <c r="I466" s="216"/>
      <c r="J466" s="211"/>
      <c r="K466" s="211"/>
      <c r="L466" s="217"/>
      <c r="M466" s="218"/>
      <c r="N466" s="219"/>
      <c r="O466" s="219"/>
      <c r="P466" s="219"/>
      <c r="Q466" s="219"/>
      <c r="R466" s="219"/>
      <c r="S466" s="219"/>
      <c r="T466" s="220"/>
      <c r="AT466" s="221" t="s">
        <v>179</v>
      </c>
      <c r="AU466" s="221" t="s">
        <v>185</v>
      </c>
      <c r="AV466" s="12" t="s">
        <v>82</v>
      </c>
      <c r="AW466" s="12" t="s">
        <v>30</v>
      </c>
      <c r="AX466" s="12" t="s">
        <v>80</v>
      </c>
      <c r="AY466" s="221" t="s">
        <v>170</v>
      </c>
    </row>
    <row r="467" spans="2:65" s="13" customFormat="1">
      <c r="B467" s="222"/>
      <c r="C467" s="223"/>
      <c r="D467" s="212" t="s">
        <v>179</v>
      </c>
      <c r="E467" s="224" t="s">
        <v>1</v>
      </c>
      <c r="F467" s="225" t="s">
        <v>996</v>
      </c>
      <c r="G467" s="223"/>
      <c r="H467" s="224" t="s">
        <v>1</v>
      </c>
      <c r="I467" s="226"/>
      <c r="J467" s="223"/>
      <c r="K467" s="223"/>
      <c r="L467" s="227"/>
      <c r="M467" s="228"/>
      <c r="N467" s="229"/>
      <c r="O467" s="229"/>
      <c r="P467" s="229"/>
      <c r="Q467" s="229"/>
      <c r="R467" s="229"/>
      <c r="S467" s="229"/>
      <c r="T467" s="230"/>
      <c r="AT467" s="231" t="s">
        <v>179</v>
      </c>
      <c r="AU467" s="231" t="s">
        <v>185</v>
      </c>
      <c r="AV467" s="13" t="s">
        <v>80</v>
      </c>
      <c r="AW467" s="13" t="s">
        <v>4</v>
      </c>
      <c r="AX467" s="13" t="s">
        <v>73</v>
      </c>
      <c r="AY467" s="231" t="s">
        <v>170</v>
      </c>
    </row>
    <row r="468" spans="2:65" s="1" customFormat="1" ht="23.1" customHeight="1">
      <c r="B468" s="33"/>
      <c r="C468" s="197" t="s">
        <v>997</v>
      </c>
      <c r="D468" s="197" t="s">
        <v>172</v>
      </c>
      <c r="E468" s="198" t="s">
        <v>998</v>
      </c>
      <c r="F468" s="199" t="s">
        <v>999</v>
      </c>
      <c r="G468" s="200" t="s">
        <v>175</v>
      </c>
      <c r="H468" s="201">
        <v>2480</v>
      </c>
      <c r="I468" s="202"/>
      <c r="J468" s="203">
        <f>ROUND(I468*H468,2)</f>
        <v>0</v>
      </c>
      <c r="K468" s="199" t="s">
        <v>176</v>
      </c>
      <c r="L468" s="37"/>
      <c r="M468" s="204" t="s">
        <v>1</v>
      </c>
      <c r="N468" s="205" t="s">
        <v>38</v>
      </c>
      <c r="O468" s="65"/>
      <c r="P468" s="206">
        <f>O468*H468</f>
        <v>0</v>
      </c>
      <c r="Q468" s="206">
        <v>0</v>
      </c>
      <c r="R468" s="206">
        <f>Q468*H468</f>
        <v>0</v>
      </c>
      <c r="S468" s="206">
        <v>0</v>
      </c>
      <c r="T468" s="207">
        <f>S468*H468</f>
        <v>0</v>
      </c>
      <c r="AR468" s="208" t="s">
        <v>177</v>
      </c>
      <c r="AT468" s="208" t="s">
        <v>172</v>
      </c>
      <c r="AU468" s="208" t="s">
        <v>185</v>
      </c>
      <c r="AY468" s="16" t="s">
        <v>170</v>
      </c>
      <c r="BE468" s="209">
        <f>IF(N468="základní",J468,0)</f>
        <v>0</v>
      </c>
      <c r="BF468" s="209">
        <f>IF(N468="snížená",J468,0)</f>
        <v>0</v>
      </c>
      <c r="BG468" s="209">
        <f>IF(N468="zákl. přenesená",J468,0)</f>
        <v>0</v>
      </c>
      <c r="BH468" s="209">
        <f>IF(N468="sníž. přenesená",J468,0)</f>
        <v>0</v>
      </c>
      <c r="BI468" s="209">
        <f>IF(N468="nulová",J468,0)</f>
        <v>0</v>
      </c>
      <c r="BJ468" s="16" t="s">
        <v>80</v>
      </c>
      <c r="BK468" s="209">
        <f>ROUND(I468*H468,2)</f>
        <v>0</v>
      </c>
      <c r="BL468" s="16" t="s">
        <v>177</v>
      </c>
      <c r="BM468" s="208" t="s">
        <v>1000</v>
      </c>
    </row>
    <row r="469" spans="2:65" s="12" customFormat="1">
      <c r="B469" s="210"/>
      <c r="C469" s="211"/>
      <c r="D469" s="212" t="s">
        <v>179</v>
      </c>
      <c r="E469" s="213" t="s">
        <v>1</v>
      </c>
      <c r="F469" s="214" t="s">
        <v>125</v>
      </c>
      <c r="G469" s="211"/>
      <c r="H469" s="215">
        <v>2480</v>
      </c>
      <c r="I469" s="216"/>
      <c r="J469" s="211"/>
      <c r="K469" s="211"/>
      <c r="L469" s="217"/>
      <c r="M469" s="218"/>
      <c r="N469" s="219"/>
      <c r="O469" s="219"/>
      <c r="P469" s="219"/>
      <c r="Q469" s="219"/>
      <c r="R469" s="219"/>
      <c r="S469" s="219"/>
      <c r="T469" s="220"/>
      <c r="AT469" s="221" t="s">
        <v>179</v>
      </c>
      <c r="AU469" s="221" t="s">
        <v>185</v>
      </c>
      <c r="AV469" s="12" t="s">
        <v>82</v>
      </c>
      <c r="AW469" s="12" t="s">
        <v>30</v>
      </c>
      <c r="AX469" s="12" t="s">
        <v>80</v>
      </c>
      <c r="AY469" s="221" t="s">
        <v>170</v>
      </c>
    </row>
    <row r="470" spans="2:65" s="1" customFormat="1" ht="16.3" customHeight="1">
      <c r="B470" s="33"/>
      <c r="C470" s="243" t="s">
        <v>1001</v>
      </c>
      <c r="D470" s="243" t="s">
        <v>291</v>
      </c>
      <c r="E470" s="244" t="s">
        <v>1002</v>
      </c>
      <c r="F470" s="245" t="s">
        <v>1003</v>
      </c>
      <c r="G470" s="246" t="s">
        <v>1004</v>
      </c>
      <c r="H470" s="247">
        <v>37.200000000000003</v>
      </c>
      <c r="I470" s="248"/>
      <c r="J470" s="249">
        <f>ROUND(I470*H470,2)</f>
        <v>0</v>
      </c>
      <c r="K470" s="245" t="s">
        <v>176</v>
      </c>
      <c r="L470" s="250"/>
      <c r="M470" s="251" t="s">
        <v>1</v>
      </c>
      <c r="N470" s="252" t="s">
        <v>38</v>
      </c>
      <c r="O470" s="65"/>
      <c r="P470" s="206">
        <f>O470*H470</f>
        <v>0</v>
      </c>
      <c r="Q470" s="206">
        <v>1E-3</v>
      </c>
      <c r="R470" s="206">
        <f>Q470*H470</f>
        <v>3.7200000000000004E-2</v>
      </c>
      <c r="S470" s="206">
        <v>0</v>
      </c>
      <c r="T470" s="207">
        <f>S470*H470</f>
        <v>0</v>
      </c>
      <c r="AR470" s="208" t="s">
        <v>208</v>
      </c>
      <c r="AT470" s="208" t="s">
        <v>291</v>
      </c>
      <c r="AU470" s="208" t="s">
        <v>185</v>
      </c>
      <c r="AY470" s="16" t="s">
        <v>170</v>
      </c>
      <c r="BE470" s="209">
        <f>IF(N470="základní",J470,0)</f>
        <v>0</v>
      </c>
      <c r="BF470" s="209">
        <f>IF(N470="snížená",J470,0)</f>
        <v>0</v>
      </c>
      <c r="BG470" s="209">
        <f>IF(N470="zákl. přenesená",J470,0)</f>
        <v>0</v>
      </c>
      <c r="BH470" s="209">
        <f>IF(N470="sníž. přenesená",J470,0)</f>
        <v>0</v>
      </c>
      <c r="BI470" s="209">
        <f>IF(N470="nulová",J470,0)</f>
        <v>0</v>
      </c>
      <c r="BJ470" s="16" t="s">
        <v>80</v>
      </c>
      <c r="BK470" s="209">
        <f>ROUND(I470*H470,2)</f>
        <v>0</v>
      </c>
      <c r="BL470" s="16" t="s">
        <v>177</v>
      </c>
      <c r="BM470" s="208" t="s">
        <v>1005</v>
      </c>
    </row>
    <row r="471" spans="2:65" s="12" customFormat="1">
      <c r="B471" s="210"/>
      <c r="C471" s="211"/>
      <c r="D471" s="212" t="s">
        <v>179</v>
      </c>
      <c r="E471" s="211"/>
      <c r="F471" s="214" t="s">
        <v>1006</v>
      </c>
      <c r="G471" s="211"/>
      <c r="H471" s="215">
        <v>37.200000000000003</v>
      </c>
      <c r="I471" s="216"/>
      <c r="J471" s="211"/>
      <c r="K471" s="211"/>
      <c r="L471" s="217"/>
      <c r="M471" s="218"/>
      <c r="N471" s="219"/>
      <c r="O471" s="219"/>
      <c r="P471" s="219"/>
      <c r="Q471" s="219"/>
      <c r="R471" s="219"/>
      <c r="S471" s="219"/>
      <c r="T471" s="220"/>
      <c r="AT471" s="221" t="s">
        <v>179</v>
      </c>
      <c r="AU471" s="221" t="s">
        <v>185</v>
      </c>
      <c r="AV471" s="12" t="s">
        <v>82</v>
      </c>
      <c r="AW471" s="12" t="s">
        <v>4</v>
      </c>
      <c r="AX471" s="12" t="s">
        <v>80</v>
      </c>
      <c r="AY471" s="221" t="s">
        <v>170</v>
      </c>
    </row>
    <row r="472" spans="2:65" s="1" customFormat="1" ht="23.1" customHeight="1">
      <c r="B472" s="33"/>
      <c r="C472" s="197" t="s">
        <v>1007</v>
      </c>
      <c r="D472" s="197" t="s">
        <v>172</v>
      </c>
      <c r="E472" s="198" t="s">
        <v>1008</v>
      </c>
      <c r="F472" s="199" t="s">
        <v>1009</v>
      </c>
      <c r="G472" s="200" t="s">
        <v>175</v>
      </c>
      <c r="H472" s="201">
        <v>245</v>
      </c>
      <c r="I472" s="202"/>
      <c r="J472" s="203">
        <f>ROUND(I472*H472,2)</f>
        <v>0</v>
      </c>
      <c r="K472" s="199" t="s">
        <v>176</v>
      </c>
      <c r="L472" s="37"/>
      <c r="M472" s="204" t="s">
        <v>1</v>
      </c>
      <c r="N472" s="205" t="s">
        <v>38</v>
      </c>
      <c r="O472" s="65"/>
      <c r="P472" s="206">
        <f>O472*H472</f>
        <v>0</v>
      </c>
      <c r="Q472" s="206">
        <v>0</v>
      </c>
      <c r="R472" s="206">
        <f>Q472*H472</f>
        <v>0</v>
      </c>
      <c r="S472" s="206">
        <v>0</v>
      </c>
      <c r="T472" s="207">
        <f>S472*H472</f>
        <v>0</v>
      </c>
      <c r="AR472" s="208" t="s">
        <v>177</v>
      </c>
      <c r="AT472" s="208" t="s">
        <v>172</v>
      </c>
      <c r="AU472" s="208" t="s">
        <v>185</v>
      </c>
      <c r="AY472" s="16" t="s">
        <v>170</v>
      </c>
      <c r="BE472" s="209">
        <f>IF(N472="základní",J472,0)</f>
        <v>0</v>
      </c>
      <c r="BF472" s="209">
        <f>IF(N472="snížená",J472,0)</f>
        <v>0</v>
      </c>
      <c r="BG472" s="209">
        <f>IF(N472="zákl. přenesená",J472,0)</f>
        <v>0</v>
      </c>
      <c r="BH472" s="209">
        <f>IF(N472="sníž. přenesená",J472,0)</f>
        <v>0</v>
      </c>
      <c r="BI472" s="209">
        <f>IF(N472="nulová",J472,0)</f>
        <v>0</v>
      </c>
      <c r="BJ472" s="16" t="s">
        <v>80</v>
      </c>
      <c r="BK472" s="209">
        <f>ROUND(I472*H472,2)</f>
        <v>0</v>
      </c>
      <c r="BL472" s="16" t="s">
        <v>177</v>
      </c>
      <c r="BM472" s="208" t="s">
        <v>1010</v>
      </c>
    </row>
    <row r="473" spans="2:65" s="12" customFormat="1">
      <c r="B473" s="210"/>
      <c r="C473" s="211"/>
      <c r="D473" s="212" t="s">
        <v>179</v>
      </c>
      <c r="E473" s="213" t="s">
        <v>1</v>
      </c>
      <c r="F473" s="214" t="s">
        <v>121</v>
      </c>
      <c r="G473" s="211"/>
      <c r="H473" s="215">
        <v>245</v>
      </c>
      <c r="I473" s="216"/>
      <c r="J473" s="211"/>
      <c r="K473" s="211"/>
      <c r="L473" s="217"/>
      <c r="M473" s="218"/>
      <c r="N473" s="219"/>
      <c r="O473" s="219"/>
      <c r="P473" s="219"/>
      <c r="Q473" s="219"/>
      <c r="R473" s="219"/>
      <c r="S473" s="219"/>
      <c r="T473" s="220"/>
      <c r="AT473" s="221" t="s">
        <v>179</v>
      </c>
      <c r="AU473" s="221" t="s">
        <v>185</v>
      </c>
      <c r="AV473" s="12" t="s">
        <v>82</v>
      </c>
      <c r="AW473" s="12" t="s">
        <v>30</v>
      </c>
      <c r="AX473" s="12" t="s">
        <v>80</v>
      </c>
      <c r="AY473" s="221" t="s">
        <v>170</v>
      </c>
    </row>
    <row r="474" spans="2:65" s="1" customFormat="1" ht="16.3" customHeight="1">
      <c r="B474" s="33"/>
      <c r="C474" s="243" t="s">
        <v>1011</v>
      </c>
      <c r="D474" s="243" t="s">
        <v>291</v>
      </c>
      <c r="E474" s="244" t="s">
        <v>1002</v>
      </c>
      <c r="F474" s="245" t="s">
        <v>1003</v>
      </c>
      <c r="G474" s="246" t="s">
        <v>1004</v>
      </c>
      <c r="H474" s="247">
        <v>3.6749999999999998</v>
      </c>
      <c r="I474" s="248"/>
      <c r="J474" s="249">
        <f>ROUND(I474*H474,2)</f>
        <v>0</v>
      </c>
      <c r="K474" s="245" t="s">
        <v>176</v>
      </c>
      <c r="L474" s="250"/>
      <c r="M474" s="251" t="s">
        <v>1</v>
      </c>
      <c r="N474" s="252" t="s">
        <v>38</v>
      </c>
      <c r="O474" s="65"/>
      <c r="P474" s="206">
        <f>O474*H474</f>
        <v>0</v>
      </c>
      <c r="Q474" s="206">
        <v>1E-3</v>
      </c>
      <c r="R474" s="206">
        <f>Q474*H474</f>
        <v>3.6749999999999999E-3</v>
      </c>
      <c r="S474" s="206">
        <v>0</v>
      </c>
      <c r="T474" s="207">
        <f>S474*H474</f>
        <v>0</v>
      </c>
      <c r="AR474" s="208" t="s">
        <v>208</v>
      </c>
      <c r="AT474" s="208" t="s">
        <v>291</v>
      </c>
      <c r="AU474" s="208" t="s">
        <v>185</v>
      </c>
      <c r="AY474" s="16" t="s">
        <v>170</v>
      </c>
      <c r="BE474" s="209">
        <f>IF(N474="základní",J474,0)</f>
        <v>0</v>
      </c>
      <c r="BF474" s="209">
        <f>IF(N474="snížená",J474,0)</f>
        <v>0</v>
      </c>
      <c r="BG474" s="209">
        <f>IF(N474="zákl. přenesená",J474,0)</f>
        <v>0</v>
      </c>
      <c r="BH474" s="209">
        <f>IF(N474="sníž. přenesená",J474,0)</f>
        <v>0</v>
      </c>
      <c r="BI474" s="209">
        <f>IF(N474="nulová",J474,0)</f>
        <v>0</v>
      </c>
      <c r="BJ474" s="16" t="s">
        <v>80</v>
      </c>
      <c r="BK474" s="209">
        <f>ROUND(I474*H474,2)</f>
        <v>0</v>
      </c>
      <c r="BL474" s="16" t="s">
        <v>177</v>
      </c>
      <c r="BM474" s="208" t="s">
        <v>1012</v>
      </c>
    </row>
    <row r="475" spans="2:65" s="12" customFormat="1">
      <c r="B475" s="210"/>
      <c r="C475" s="211"/>
      <c r="D475" s="212" t="s">
        <v>179</v>
      </c>
      <c r="E475" s="211"/>
      <c r="F475" s="214" t="s">
        <v>1013</v>
      </c>
      <c r="G475" s="211"/>
      <c r="H475" s="215">
        <v>3.6749999999999998</v>
      </c>
      <c r="I475" s="216"/>
      <c r="J475" s="211"/>
      <c r="K475" s="211"/>
      <c r="L475" s="217"/>
      <c r="M475" s="218"/>
      <c r="N475" s="219"/>
      <c r="O475" s="219"/>
      <c r="P475" s="219"/>
      <c r="Q475" s="219"/>
      <c r="R475" s="219"/>
      <c r="S475" s="219"/>
      <c r="T475" s="220"/>
      <c r="AT475" s="221" t="s">
        <v>179</v>
      </c>
      <c r="AU475" s="221" t="s">
        <v>185</v>
      </c>
      <c r="AV475" s="12" t="s">
        <v>82</v>
      </c>
      <c r="AW475" s="12" t="s">
        <v>4</v>
      </c>
      <c r="AX475" s="12" t="s">
        <v>80</v>
      </c>
      <c r="AY475" s="221" t="s">
        <v>170</v>
      </c>
    </row>
    <row r="476" spans="2:65" s="1" customFormat="1" ht="23.1" customHeight="1">
      <c r="B476" s="33"/>
      <c r="C476" s="197" t="s">
        <v>1014</v>
      </c>
      <c r="D476" s="197" t="s">
        <v>172</v>
      </c>
      <c r="E476" s="198" t="s">
        <v>1015</v>
      </c>
      <c r="F476" s="199" t="s">
        <v>1016</v>
      </c>
      <c r="G476" s="200" t="s">
        <v>175</v>
      </c>
      <c r="H476" s="201">
        <v>2480</v>
      </c>
      <c r="I476" s="202"/>
      <c r="J476" s="203">
        <f>ROUND(I476*H476,2)</f>
        <v>0</v>
      </c>
      <c r="K476" s="199" t="s">
        <v>176</v>
      </c>
      <c r="L476" s="37"/>
      <c r="M476" s="204" t="s">
        <v>1</v>
      </c>
      <c r="N476" s="205" t="s">
        <v>38</v>
      </c>
      <c r="O476" s="65"/>
      <c r="P476" s="206">
        <f>O476*H476</f>
        <v>0</v>
      </c>
      <c r="Q476" s="206">
        <v>0</v>
      </c>
      <c r="R476" s="206">
        <f>Q476*H476</f>
        <v>0</v>
      </c>
      <c r="S476" s="206">
        <v>0</v>
      </c>
      <c r="T476" s="207">
        <f>S476*H476</f>
        <v>0</v>
      </c>
      <c r="AR476" s="208" t="s">
        <v>177</v>
      </c>
      <c r="AT476" s="208" t="s">
        <v>172</v>
      </c>
      <c r="AU476" s="208" t="s">
        <v>185</v>
      </c>
      <c r="AY476" s="16" t="s">
        <v>170</v>
      </c>
      <c r="BE476" s="209">
        <f>IF(N476="základní",J476,0)</f>
        <v>0</v>
      </c>
      <c r="BF476" s="209">
        <f>IF(N476="snížená",J476,0)</f>
        <v>0</v>
      </c>
      <c r="BG476" s="209">
        <f>IF(N476="zákl. přenesená",J476,0)</f>
        <v>0</v>
      </c>
      <c r="BH476" s="209">
        <f>IF(N476="sníž. přenesená",J476,0)</f>
        <v>0</v>
      </c>
      <c r="BI476" s="209">
        <f>IF(N476="nulová",J476,0)</f>
        <v>0</v>
      </c>
      <c r="BJ476" s="16" t="s">
        <v>80</v>
      </c>
      <c r="BK476" s="209">
        <f>ROUND(I476*H476,2)</f>
        <v>0</v>
      </c>
      <c r="BL476" s="16" t="s">
        <v>177</v>
      </c>
      <c r="BM476" s="208" t="s">
        <v>1017</v>
      </c>
    </row>
    <row r="477" spans="2:65" s="12" customFormat="1">
      <c r="B477" s="210"/>
      <c r="C477" s="211"/>
      <c r="D477" s="212" t="s">
        <v>179</v>
      </c>
      <c r="E477" s="213" t="s">
        <v>1</v>
      </c>
      <c r="F477" s="214" t="s">
        <v>125</v>
      </c>
      <c r="G477" s="211"/>
      <c r="H477" s="215">
        <v>2480</v>
      </c>
      <c r="I477" s="216"/>
      <c r="J477" s="211"/>
      <c r="K477" s="211"/>
      <c r="L477" s="217"/>
      <c r="M477" s="218"/>
      <c r="N477" s="219"/>
      <c r="O477" s="219"/>
      <c r="P477" s="219"/>
      <c r="Q477" s="219"/>
      <c r="R477" s="219"/>
      <c r="S477" s="219"/>
      <c r="T477" s="220"/>
      <c r="AT477" s="221" t="s">
        <v>179</v>
      </c>
      <c r="AU477" s="221" t="s">
        <v>185</v>
      </c>
      <c r="AV477" s="12" t="s">
        <v>82</v>
      </c>
      <c r="AW477" s="12" t="s">
        <v>30</v>
      </c>
      <c r="AX477" s="12" t="s">
        <v>80</v>
      </c>
      <c r="AY477" s="221" t="s">
        <v>170</v>
      </c>
    </row>
    <row r="478" spans="2:65" s="1" customFormat="1" ht="16.3" customHeight="1">
      <c r="B478" s="33"/>
      <c r="C478" s="243" t="s">
        <v>1018</v>
      </c>
      <c r="D478" s="243" t="s">
        <v>291</v>
      </c>
      <c r="E478" s="244" t="s">
        <v>544</v>
      </c>
      <c r="F478" s="245" t="s">
        <v>545</v>
      </c>
      <c r="G478" s="246" t="s">
        <v>278</v>
      </c>
      <c r="H478" s="247">
        <v>263.7</v>
      </c>
      <c r="I478" s="248"/>
      <c r="J478" s="249">
        <f>ROUND(I478*H478,2)</f>
        <v>0</v>
      </c>
      <c r="K478" s="245" t="s">
        <v>176</v>
      </c>
      <c r="L478" s="250"/>
      <c r="M478" s="251" t="s">
        <v>1</v>
      </c>
      <c r="N478" s="252" t="s">
        <v>38</v>
      </c>
      <c r="O478" s="65"/>
      <c r="P478" s="206">
        <f>O478*H478</f>
        <v>0</v>
      </c>
      <c r="Q478" s="206">
        <v>1</v>
      </c>
      <c r="R478" s="206">
        <f>Q478*H478</f>
        <v>263.7</v>
      </c>
      <c r="S478" s="206">
        <v>0</v>
      </c>
      <c r="T478" s="207">
        <f>S478*H478</f>
        <v>0</v>
      </c>
      <c r="AR478" s="208" t="s">
        <v>208</v>
      </c>
      <c r="AT478" s="208" t="s">
        <v>291</v>
      </c>
      <c r="AU478" s="208" t="s">
        <v>185</v>
      </c>
      <c r="AY478" s="16" t="s">
        <v>170</v>
      </c>
      <c r="BE478" s="209">
        <f>IF(N478="základní",J478,0)</f>
        <v>0</v>
      </c>
      <c r="BF478" s="209">
        <f>IF(N478="snížená",J478,0)</f>
        <v>0</v>
      </c>
      <c r="BG478" s="209">
        <f>IF(N478="zákl. přenesená",J478,0)</f>
        <v>0</v>
      </c>
      <c r="BH478" s="209">
        <f>IF(N478="sníž. přenesená",J478,0)</f>
        <v>0</v>
      </c>
      <c r="BI478" s="209">
        <f>IF(N478="nulová",J478,0)</f>
        <v>0</v>
      </c>
      <c r="BJ478" s="16" t="s">
        <v>80</v>
      </c>
      <c r="BK478" s="209">
        <f>ROUND(I478*H478,2)</f>
        <v>0</v>
      </c>
      <c r="BL478" s="16" t="s">
        <v>177</v>
      </c>
      <c r="BM478" s="208" t="s">
        <v>1019</v>
      </c>
    </row>
    <row r="479" spans="2:65" s="12" customFormat="1">
      <c r="B479" s="210"/>
      <c r="C479" s="211"/>
      <c r="D479" s="212" t="s">
        <v>179</v>
      </c>
      <c r="E479" s="213" t="s">
        <v>1</v>
      </c>
      <c r="F479" s="214" t="s">
        <v>1020</v>
      </c>
      <c r="G479" s="211"/>
      <c r="H479" s="215">
        <v>263.7</v>
      </c>
      <c r="I479" s="216"/>
      <c r="J479" s="211"/>
      <c r="K479" s="211"/>
      <c r="L479" s="217"/>
      <c r="M479" s="218"/>
      <c r="N479" s="219"/>
      <c r="O479" s="219"/>
      <c r="P479" s="219"/>
      <c r="Q479" s="219"/>
      <c r="R479" s="219"/>
      <c r="S479" s="219"/>
      <c r="T479" s="220"/>
      <c r="AT479" s="221" t="s">
        <v>179</v>
      </c>
      <c r="AU479" s="221" t="s">
        <v>185</v>
      </c>
      <c r="AV479" s="12" t="s">
        <v>82</v>
      </c>
      <c r="AW479" s="12" t="s">
        <v>30</v>
      </c>
      <c r="AX479" s="12" t="s">
        <v>80</v>
      </c>
      <c r="AY479" s="221" t="s">
        <v>170</v>
      </c>
    </row>
    <row r="480" spans="2:65" s="1" customFormat="1" ht="23.1" customHeight="1">
      <c r="B480" s="33"/>
      <c r="C480" s="197" t="s">
        <v>1021</v>
      </c>
      <c r="D480" s="197" t="s">
        <v>172</v>
      </c>
      <c r="E480" s="198" t="s">
        <v>1022</v>
      </c>
      <c r="F480" s="199" t="s">
        <v>1023</v>
      </c>
      <c r="G480" s="200" t="s">
        <v>175</v>
      </c>
      <c r="H480" s="201">
        <v>2725</v>
      </c>
      <c r="I480" s="202"/>
      <c r="J480" s="203">
        <f>ROUND(I480*H480,2)</f>
        <v>0</v>
      </c>
      <c r="K480" s="199" t="s">
        <v>176</v>
      </c>
      <c r="L480" s="37"/>
      <c r="M480" s="204" t="s">
        <v>1</v>
      </c>
      <c r="N480" s="205" t="s">
        <v>38</v>
      </c>
      <c r="O480" s="65"/>
      <c r="P480" s="206">
        <f>O480*H480</f>
        <v>0</v>
      </c>
      <c r="Q480" s="206">
        <v>0</v>
      </c>
      <c r="R480" s="206">
        <f>Q480*H480</f>
        <v>0</v>
      </c>
      <c r="S480" s="206">
        <v>0</v>
      </c>
      <c r="T480" s="207">
        <f>S480*H480</f>
        <v>0</v>
      </c>
      <c r="AR480" s="208" t="s">
        <v>177</v>
      </c>
      <c r="AT480" s="208" t="s">
        <v>172</v>
      </c>
      <c r="AU480" s="208" t="s">
        <v>185</v>
      </c>
      <c r="AY480" s="16" t="s">
        <v>170</v>
      </c>
      <c r="BE480" s="209">
        <f>IF(N480="základní",J480,0)</f>
        <v>0</v>
      </c>
      <c r="BF480" s="209">
        <f>IF(N480="snížená",J480,0)</f>
        <v>0</v>
      </c>
      <c r="BG480" s="209">
        <f>IF(N480="zákl. přenesená",J480,0)</f>
        <v>0</v>
      </c>
      <c r="BH480" s="209">
        <f>IF(N480="sníž. přenesená",J480,0)</f>
        <v>0</v>
      </c>
      <c r="BI480" s="209">
        <f>IF(N480="nulová",J480,0)</f>
        <v>0</v>
      </c>
      <c r="BJ480" s="16" t="s">
        <v>80</v>
      </c>
      <c r="BK480" s="209">
        <f>ROUND(I480*H480,2)</f>
        <v>0</v>
      </c>
      <c r="BL480" s="16" t="s">
        <v>177</v>
      </c>
      <c r="BM480" s="208" t="s">
        <v>1024</v>
      </c>
    </row>
    <row r="481" spans="2:65" s="12" customFormat="1">
      <c r="B481" s="210"/>
      <c r="C481" s="211"/>
      <c r="D481" s="212" t="s">
        <v>179</v>
      </c>
      <c r="E481" s="213" t="s">
        <v>1</v>
      </c>
      <c r="F481" s="214" t="s">
        <v>1025</v>
      </c>
      <c r="G481" s="211"/>
      <c r="H481" s="215">
        <v>2725</v>
      </c>
      <c r="I481" s="216"/>
      <c r="J481" s="211"/>
      <c r="K481" s="211"/>
      <c r="L481" s="217"/>
      <c r="M481" s="218"/>
      <c r="N481" s="219"/>
      <c r="O481" s="219"/>
      <c r="P481" s="219"/>
      <c r="Q481" s="219"/>
      <c r="R481" s="219"/>
      <c r="S481" s="219"/>
      <c r="T481" s="220"/>
      <c r="AT481" s="221" t="s">
        <v>179</v>
      </c>
      <c r="AU481" s="221" t="s">
        <v>185</v>
      </c>
      <c r="AV481" s="12" t="s">
        <v>82</v>
      </c>
      <c r="AW481" s="12" t="s">
        <v>30</v>
      </c>
      <c r="AX481" s="12" t="s">
        <v>80</v>
      </c>
      <c r="AY481" s="221" t="s">
        <v>170</v>
      </c>
    </row>
    <row r="482" spans="2:65" s="1" customFormat="1" ht="23.1" customHeight="1">
      <c r="B482" s="33"/>
      <c r="C482" s="197" t="s">
        <v>1026</v>
      </c>
      <c r="D482" s="197" t="s">
        <v>172</v>
      </c>
      <c r="E482" s="198" t="s">
        <v>1027</v>
      </c>
      <c r="F482" s="199" t="s">
        <v>1028</v>
      </c>
      <c r="G482" s="200" t="s">
        <v>175</v>
      </c>
      <c r="H482" s="201">
        <v>2725</v>
      </c>
      <c r="I482" s="202"/>
      <c r="J482" s="203">
        <f>ROUND(I482*H482,2)</f>
        <v>0</v>
      </c>
      <c r="K482" s="199" t="s">
        <v>176</v>
      </c>
      <c r="L482" s="37"/>
      <c r="M482" s="204" t="s">
        <v>1</v>
      </c>
      <c r="N482" s="205" t="s">
        <v>38</v>
      </c>
      <c r="O482" s="65"/>
      <c r="P482" s="206">
        <f>O482*H482</f>
        <v>0</v>
      </c>
      <c r="Q482" s="206">
        <v>0</v>
      </c>
      <c r="R482" s="206">
        <f>Q482*H482</f>
        <v>0</v>
      </c>
      <c r="S482" s="206">
        <v>0</v>
      </c>
      <c r="T482" s="207">
        <f>S482*H482</f>
        <v>0</v>
      </c>
      <c r="AR482" s="208" t="s">
        <v>177</v>
      </c>
      <c r="AT482" s="208" t="s">
        <v>172</v>
      </c>
      <c r="AU482" s="208" t="s">
        <v>185</v>
      </c>
      <c r="AY482" s="16" t="s">
        <v>170</v>
      </c>
      <c r="BE482" s="209">
        <f>IF(N482="základní",J482,0)</f>
        <v>0</v>
      </c>
      <c r="BF482" s="209">
        <f>IF(N482="snížená",J482,0)</f>
        <v>0</v>
      </c>
      <c r="BG482" s="209">
        <f>IF(N482="zákl. přenesená",J482,0)</f>
        <v>0</v>
      </c>
      <c r="BH482" s="209">
        <f>IF(N482="sníž. přenesená",J482,0)</f>
        <v>0</v>
      </c>
      <c r="BI482" s="209">
        <f>IF(N482="nulová",J482,0)</f>
        <v>0</v>
      </c>
      <c r="BJ482" s="16" t="s">
        <v>80</v>
      </c>
      <c r="BK482" s="209">
        <f>ROUND(I482*H482,2)</f>
        <v>0</v>
      </c>
      <c r="BL482" s="16" t="s">
        <v>177</v>
      </c>
      <c r="BM482" s="208" t="s">
        <v>1029</v>
      </c>
    </row>
    <row r="483" spans="2:65" s="12" customFormat="1">
      <c r="B483" s="210"/>
      <c r="C483" s="211"/>
      <c r="D483" s="212" t="s">
        <v>179</v>
      </c>
      <c r="E483" s="213" t="s">
        <v>1</v>
      </c>
      <c r="F483" s="214" t="s">
        <v>1025</v>
      </c>
      <c r="G483" s="211"/>
      <c r="H483" s="215">
        <v>2725</v>
      </c>
      <c r="I483" s="216"/>
      <c r="J483" s="211"/>
      <c r="K483" s="211"/>
      <c r="L483" s="217"/>
      <c r="M483" s="218"/>
      <c r="N483" s="219"/>
      <c r="O483" s="219"/>
      <c r="P483" s="219"/>
      <c r="Q483" s="219"/>
      <c r="R483" s="219"/>
      <c r="S483" s="219"/>
      <c r="T483" s="220"/>
      <c r="AT483" s="221" t="s">
        <v>179</v>
      </c>
      <c r="AU483" s="221" t="s">
        <v>185</v>
      </c>
      <c r="AV483" s="12" t="s">
        <v>82</v>
      </c>
      <c r="AW483" s="12" t="s">
        <v>30</v>
      </c>
      <c r="AX483" s="12" t="s">
        <v>80</v>
      </c>
      <c r="AY483" s="221" t="s">
        <v>170</v>
      </c>
    </row>
    <row r="484" spans="2:65" s="1" customFormat="1" ht="16.3" customHeight="1">
      <c r="B484" s="33"/>
      <c r="C484" s="197" t="s">
        <v>1030</v>
      </c>
      <c r="D484" s="197" t="s">
        <v>172</v>
      </c>
      <c r="E484" s="198" t="s">
        <v>1031</v>
      </c>
      <c r="F484" s="199" t="s">
        <v>1032</v>
      </c>
      <c r="G484" s="200" t="s">
        <v>175</v>
      </c>
      <c r="H484" s="201">
        <v>2725</v>
      </c>
      <c r="I484" s="202"/>
      <c r="J484" s="203">
        <f>ROUND(I484*H484,2)</f>
        <v>0</v>
      </c>
      <c r="K484" s="199" t="s">
        <v>176</v>
      </c>
      <c r="L484" s="37"/>
      <c r="M484" s="204" t="s">
        <v>1</v>
      </c>
      <c r="N484" s="205" t="s">
        <v>38</v>
      </c>
      <c r="O484" s="65"/>
      <c r="P484" s="206">
        <f>O484*H484</f>
        <v>0</v>
      </c>
      <c r="Q484" s="206">
        <v>0</v>
      </c>
      <c r="R484" s="206">
        <f>Q484*H484</f>
        <v>0</v>
      </c>
      <c r="S484" s="206">
        <v>0</v>
      </c>
      <c r="T484" s="207">
        <f>S484*H484</f>
        <v>0</v>
      </c>
      <c r="AR484" s="208" t="s">
        <v>177</v>
      </c>
      <c r="AT484" s="208" t="s">
        <v>172</v>
      </c>
      <c r="AU484" s="208" t="s">
        <v>185</v>
      </c>
      <c r="AY484" s="16" t="s">
        <v>170</v>
      </c>
      <c r="BE484" s="209">
        <f>IF(N484="základní",J484,0)</f>
        <v>0</v>
      </c>
      <c r="BF484" s="209">
        <f>IF(N484="snížená",J484,0)</f>
        <v>0</v>
      </c>
      <c r="BG484" s="209">
        <f>IF(N484="zákl. přenesená",J484,0)</f>
        <v>0</v>
      </c>
      <c r="BH484" s="209">
        <f>IF(N484="sníž. přenesená",J484,0)</f>
        <v>0</v>
      </c>
      <c r="BI484" s="209">
        <f>IF(N484="nulová",J484,0)</f>
        <v>0</v>
      </c>
      <c r="BJ484" s="16" t="s">
        <v>80</v>
      </c>
      <c r="BK484" s="209">
        <f>ROUND(I484*H484,2)</f>
        <v>0</v>
      </c>
      <c r="BL484" s="16" t="s">
        <v>177</v>
      </c>
      <c r="BM484" s="208" t="s">
        <v>1033</v>
      </c>
    </row>
    <row r="485" spans="2:65" s="12" customFormat="1">
      <c r="B485" s="210"/>
      <c r="C485" s="211"/>
      <c r="D485" s="212" t="s">
        <v>179</v>
      </c>
      <c r="E485" s="213" t="s">
        <v>1</v>
      </c>
      <c r="F485" s="214" t="s">
        <v>1025</v>
      </c>
      <c r="G485" s="211"/>
      <c r="H485" s="215">
        <v>2725</v>
      </c>
      <c r="I485" s="216"/>
      <c r="J485" s="211"/>
      <c r="K485" s="211"/>
      <c r="L485" s="217"/>
      <c r="M485" s="218"/>
      <c r="N485" s="219"/>
      <c r="O485" s="219"/>
      <c r="P485" s="219"/>
      <c r="Q485" s="219"/>
      <c r="R485" s="219"/>
      <c r="S485" s="219"/>
      <c r="T485" s="220"/>
      <c r="AT485" s="221" t="s">
        <v>179</v>
      </c>
      <c r="AU485" s="221" t="s">
        <v>185</v>
      </c>
      <c r="AV485" s="12" t="s">
        <v>82</v>
      </c>
      <c r="AW485" s="12" t="s">
        <v>30</v>
      </c>
      <c r="AX485" s="12" t="s">
        <v>80</v>
      </c>
      <c r="AY485" s="221" t="s">
        <v>170</v>
      </c>
    </row>
    <row r="486" spans="2:65" s="11" customFormat="1" ht="22.75" customHeight="1">
      <c r="B486" s="181"/>
      <c r="C486" s="182"/>
      <c r="D486" s="183" t="s">
        <v>72</v>
      </c>
      <c r="E486" s="195" t="s">
        <v>1034</v>
      </c>
      <c r="F486" s="195" t="s">
        <v>1035</v>
      </c>
      <c r="G486" s="182"/>
      <c r="H486" s="182"/>
      <c r="I486" s="185"/>
      <c r="J486" s="196">
        <f>BK486</f>
        <v>0</v>
      </c>
      <c r="K486" s="182"/>
      <c r="L486" s="187"/>
      <c r="M486" s="188"/>
      <c r="N486" s="189"/>
      <c r="O486" s="189"/>
      <c r="P486" s="190">
        <f>SUM(P487:P504)</f>
        <v>0</v>
      </c>
      <c r="Q486" s="189"/>
      <c r="R486" s="190">
        <f>SUM(R487:R504)</f>
        <v>0</v>
      </c>
      <c r="S486" s="189"/>
      <c r="T486" s="191">
        <f>SUM(T487:T504)</f>
        <v>0</v>
      </c>
      <c r="AR486" s="192" t="s">
        <v>80</v>
      </c>
      <c r="AT486" s="193" t="s">
        <v>72</v>
      </c>
      <c r="AU486" s="193" t="s">
        <v>80</v>
      </c>
      <c r="AY486" s="192" t="s">
        <v>170</v>
      </c>
      <c r="BK486" s="194">
        <f>SUM(BK487:BK504)</f>
        <v>0</v>
      </c>
    </row>
    <row r="487" spans="2:65" s="1" customFormat="1" ht="23.1" customHeight="1">
      <c r="B487" s="33"/>
      <c r="C487" s="197" t="s">
        <v>1036</v>
      </c>
      <c r="D487" s="197" t="s">
        <v>172</v>
      </c>
      <c r="E487" s="198" t="s">
        <v>1037</v>
      </c>
      <c r="F487" s="199" t="s">
        <v>1038</v>
      </c>
      <c r="G487" s="200" t="s">
        <v>278</v>
      </c>
      <c r="H487" s="201">
        <v>1470.21</v>
      </c>
      <c r="I487" s="202"/>
      <c r="J487" s="203">
        <f>ROUND(I487*H487,2)</f>
        <v>0</v>
      </c>
      <c r="K487" s="199" t="s">
        <v>176</v>
      </c>
      <c r="L487" s="37"/>
      <c r="M487" s="204" t="s">
        <v>1</v>
      </c>
      <c r="N487" s="205" t="s">
        <v>38</v>
      </c>
      <c r="O487" s="65"/>
      <c r="P487" s="206">
        <f>O487*H487</f>
        <v>0</v>
      </c>
      <c r="Q487" s="206">
        <v>0</v>
      </c>
      <c r="R487" s="206">
        <f>Q487*H487</f>
        <v>0</v>
      </c>
      <c r="S487" s="206">
        <v>0</v>
      </c>
      <c r="T487" s="207">
        <f>S487*H487</f>
        <v>0</v>
      </c>
      <c r="AR487" s="208" t="s">
        <v>177</v>
      </c>
      <c r="AT487" s="208" t="s">
        <v>172</v>
      </c>
      <c r="AU487" s="208" t="s">
        <v>82</v>
      </c>
      <c r="AY487" s="16" t="s">
        <v>170</v>
      </c>
      <c r="BE487" s="209">
        <f>IF(N487="základní",J487,0)</f>
        <v>0</v>
      </c>
      <c r="BF487" s="209">
        <f>IF(N487="snížená",J487,0)</f>
        <v>0</v>
      </c>
      <c r="BG487" s="209">
        <f>IF(N487="zákl. přenesená",J487,0)</f>
        <v>0</v>
      </c>
      <c r="BH487" s="209">
        <f>IF(N487="sníž. přenesená",J487,0)</f>
        <v>0</v>
      </c>
      <c r="BI487" s="209">
        <f>IF(N487="nulová",J487,0)</f>
        <v>0</v>
      </c>
      <c r="BJ487" s="16" t="s">
        <v>80</v>
      </c>
      <c r="BK487" s="209">
        <f>ROUND(I487*H487,2)</f>
        <v>0</v>
      </c>
      <c r="BL487" s="16" t="s">
        <v>177</v>
      </c>
      <c r="BM487" s="208" t="s">
        <v>1039</v>
      </c>
    </row>
    <row r="488" spans="2:65" s="12" customFormat="1">
      <c r="B488" s="210"/>
      <c r="C488" s="211"/>
      <c r="D488" s="212" t="s">
        <v>179</v>
      </c>
      <c r="E488" s="213" t="s">
        <v>1</v>
      </c>
      <c r="F488" s="214" t="s">
        <v>1040</v>
      </c>
      <c r="G488" s="211"/>
      <c r="H488" s="215">
        <v>1470.21</v>
      </c>
      <c r="I488" s="216"/>
      <c r="J488" s="211"/>
      <c r="K488" s="211"/>
      <c r="L488" s="217"/>
      <c r="M488" s="218"/>
      <c r="N488" s="219"/>
      <c r="O488" s="219"/>
      <c r="P488" s="219"/>
      <c r="Q488" s="219"/>
      <c r="R488" s="219"/>
      <c r="S488" s="219"/>
      <c r="T488" s="220"/>
      <c r="AT488" s="221" t="s">
        <v>179</v>
      </c>
      <c r="AU488" s="221" t="s">
        <v>82</v>
      </c>
      <c r="AV488" s="12" t="s">
        <v>82</v>
      </c>
      <c r="AW488" s="12" t="s">
        <v>30</v>
      </c>
      <c r="AX488" s="12" t="s">
        <v>80</v>
      </c>
      <c r="AY488" s="221" t="s">
        <v>170</v>
      </c>
    </row>
    <row r="489" spans="2:65" s="1" customFormat="1" ht="23.1" customHeight="1">
      <c r="B489" s="33"/>
      <c r="C489" s="197" t="s">
        <v>1041</v>
      </c>
      <c r="D489" s="197" t="s">
        <v>172</v>
      </c>
      <c r="E489" s="198" t="s">
        <v>1042</v>
      </c>
      <c r="F489" s="199" t="s">
        <v>1043</v>
      </c>
      <c r="G489" s="200" t="s">
        <v>278</v>
      </c>
      <c r="H489" s="201">
        <v>13231.89</v>
      </c>
      <c r="I489" s="202"/>
      <c r="J489" s="203">
        <f>ROUND(I489*H489,2)</f>
        <v>0</v>
      </c>
      <c r="K489" s="199" t="s">
        <v>176</v>
      </c>
      <c r="L489" s="37"/>
      <c r="M489" s="204" t="s">
        <v>1</v>
      </c>
      <c r="N489" s="205" t="s">
        <v>38</v>
      </c>
      <c r="O489" s="65"/>
      <c r="P489" s="206">
        <f>O489*H489</f>
        <v>0</v>
      </c>
      <c r="Q489" s="206">
        <v>0</v>
      </c>
      <c r="R489" s="206">
        <f>Q489*H489</f>
        <v>0</v>
      </c>
      <c r="S489" s="206">
        <v>0</v>
      </c>
      <c r="T489" s="207">
        <f>S489*H489</f>
        <v>0</v>
      </c>
      <c r="AR489" s="208" t="s">
        <v>177</v>
      </c>
      <c r="AT489" s="208" t="s">
        <v>172</v>
      </c>
      <c r="AU489" s="208" t="s">
        <v>82</v>
      </c>
      <c r="AY489" s="16" t="s">
        <v>170</v>
      </c>
      <c r="BE489" s="209">
        <f>IF(N489="základní",J489,0)</f>
        <v>0</v>
      </c>
      <c r="BF489" s="209">
        <f>IF(N489="snížená",J489,0)</f>
        <v>0</v>
      </c>
      <c r="BG489" s="209">
        <f>IF(N489="zákl. přenesená",J489,0)</f>
        <v>0</v>
      </c>
      <c r="BH489" s="209">
        <f>IF(N489="sníž. přenesená",J489,0)</f>
        <v>0</v>
      </c>
      <c r="BI489" s="209">
        <f>IF(N489="nulová",J489,0)</f>
        <v>0</v>
      </c>
      <c r="BJ489" s="16" t="s">
        <v>80</v>
      </c>
      <c r="BK489" s="209">
        <f>ROUND(I489*H489,2)</f>
        <v>0</v>
      </c>
      <c r="BL489" s="16" t="s">
        <v>177</v>
      </c>
      <c r="BM489" s="208" t="s">
        <v>1044</v>
      </c>
    </row>
    <row r="490" spans="2:65" s="1" customFormat="1" ht="28.55">
      <c r="B490" s="33"/>
      <c r="C490" s="34"/>
      <c r="D490" s="212" t="s">
        <v>357</v>
      </c>
      <c r="E490" s="34"/>
      <c r="F490" s="253" t="s">
        <v>1045</v>
      </c>
      <c r="G490" s="34"/>
      <c r="H490" s="34"/>
      <c r="I490" s="117"/>
      <c r="J490" s="34"/>
      <c r="K490" s="34"/>
      <c r="L490" s="37"/>
      <c r="M490" s="254"/>
      <c r="N490" s="65"/>
      <c r="O490" s="65"/>
      <c r="P490" s="65"/>
      <c r="Q490" s="65"/>
      <c r="R490" s="65"/>
      <c r="S490" s="65"/>
      <c r="T490" s="66"/>
      <c r="AT490" s="16" t="s">
        <v>357</v>
      </c>
      <c r="AU490" s="16" t="s">
        <v>82</v>
      </c>
    </row>
    <row r="491" spans="2:65" s="12" customFormat="1">
      <c r="B491" s="210"/>
      <c r="C491" s="211"/>
      <c r="D491" s="212" t="s">
        <v>179</v>
      </c>
      <c r="E491" s="213" t="s">
        <v>1</v>
      </c>
      <c r="F491" s="214" t="s">
        <v>1046</v>
      </c>
      <c r="G491" s="211"/>
      <c r="H491" s="215">
        <v>13231.89</v>
      </c>
      <c r="I491" s="216"/>
      <c r="J491" s="211"/>
      <c r="K491" s="211"/>
      <c r="L491" s="217"/>
      <c r="M491" s="218"/>
      <c r="N491" s="219"/>
      <c r="O491" s="219"/>
      <c r="P491" s="219"/>
      <c r="Q491" s="219"/>
      <c r="R491" s="219"/>
      <c r="S491" s="219"/>
      <c r="T491" s="220"/>
      <c r="AT491" s="221" t="s">
        <v>179</v>
      </c>
      <c r="AU491" s="221" t="s">
        <v>82</v>
      </c>
      <c r="AV491" s="12" t="s">
        <v>82</v>
      </c>
      <c r="AW491" s="12" t="s">
        <v>30</v>
      </c>
      <c r="AX491" s="12" t="s">
        <v>80</v>
      </c>
      <c r="AY491" s="221" t="s">
        <v>170</v>
      </c>
    </row>
    <row r="492" spans="2:65" s="1" customFormat="1" ht="23.1" customHeight="1">
      <c r="B492" s="33"/>
      <c r="C492" s="197" t="s">
        <v>1047</v>
      </c>
      <c r="D492" s="197" t="s">
        <v>172</v>
      </c>
      <c r="E492" s="198" t="s">
        <v>1048</v>
      </c>
      <c r="F492" s="199" t="s">
        <v>1049</v>
      </c>
      <c r="G492" s="200" t="s">
        <v>278</v>
      </c>
      <c r="H492" s="201">
        <v>3316.87</v>
      </c>
      <c r="I492" s="202"/>
      <c r="J492" s="203">
        <f>ROUND(I492*H492,2)</f>
        <v>0</v>
      </c>
      <c r="K492" s="199" t="s">
        <v>176</v>
      </c>
      <c r="L492" s="37"/>
      <c r="M492" s="204" t="s">
        <v>1</v>
      </c>
      <c r="N492" s="205" t="s">
        <v>38</v>
      </c>
      <c r="O492" s="65"/>
      <c r="P492" s="206">
        <f>O492*H492</f>
        <v>0</v>
      </c>
      <c r="Q492" s="206">
        <v>0</v>
      </c>
      <c r="R492" s="206">
        <f>Q492*H492</f>
        <v>0</v>
      </c>
      <c r="S492" s="206">
        <v>0</v>
      </c>
      <c r="T492" s="207">
        <f>S492*H492</f>
        <v>0</v>
      </c>
      <c r="AR492" s="208" t="s">
        <v>177</v>
      </c>
      <c r="AT492" s="208" t="s">
        <v>172</v>
      </c>
      <c r="AU492" s="208" t="s">
        <v>82</v>
      </c>
      <c r="AY492" s="16" t="s">
        <v>170</v>
      </c>
      <c r="BE492" s="209">
        <f>IF(N492="základní",J492,0)</f>
        <v>0</v>
      </c>
      <c r="BF492" s="209">
        <f>IF(N492="snížená",J492,0)</f>
        <v>0</v>
      </c>
      <c r="BG492" s="209">
        <f>IF(N492="zákl. přenesená",J492,0)</f>
        <v>0</v>
      </c>
      <c r="BH492" s="209">
        <f>IF(N492="sníž. přenesená",J492,0)</f>
        <v>0</v>
      </c>
      <c r="BI492" s="209">
        <f>IF(N492="nulová",J492,0)</f>
        <v>0</v>
      </c>
      <c r="BJ492" s="16" t="s">
        <v>80</v>
      </c>
      <c r="BK492" s="209">
        <f>ROUND(I492*H492,2)</f>
        <v>0</v>
      </c>
      <c r="BL492" s="16" t="s">
        <v>177</v>
      </c>
      <c r="BM492" s="208" t="s">
        <v>1050</v>
      </c>
    </row>
    <row r="493" spans="2:65" s="12" customFormat="1">
      <c r="B493" s="210"/>
      <c r="C493" s="211"/>
      <c r="D493" s="212" t="s">
        <v>179</v>
      </c>
      <c r="E493" s="213" t="s">
        <v>1</v>
      </c>
      <c r="F493" s="214" t="s">
        <v>1051</v>
      </c>
      <c r="G493" s="211"/>
      <c r="H493" s="215">
        <v>3316.87</v>
      </c>
      <c r="I493" s="216"/>
      <c r="J493" s="211"/>
      <c r="K493" s="211"/>
      <c r="L493" s="217"/>
      <c r="M493" s="218"/>
      <c r="N493" s="219"/>
      <c r="O493" s="219"/>
      <c r="P493" s="219"/>
      <c r="Q493" s="219"/>
      <c r="R493" s="219"/>
      <c r="S493" s="219"/>
      <c r="T493" s="220"/>
      <c r="AT493" s="221" t="s">
        <v>179</v>
      </c>
      <c r="AU493" s="221" t="s">
        <v>82</v>
      </c>
      <c r="AV493" s="12" t="s">
        <v>82</v>
      </c>
      <c r="AW493" s="12" t="s">
        <v>30</v>
      </c>
      <c r="AX493" s="12" t="s">
        <v>80</v>
      </c>
      <c r="AY493" s="221" t="s">
        <v>170</v>
      </c>
    </row>
    <row r="494" spans="2:65" s="1" customFormat="1" ht="23.1" customHeight="1">
      <c r="B494" s="33"/>
      <c r="C494" s="197" t="s">
        <v>1052</v>
      </c>
      <c r="D494" s="197" t="s">
        <v>172</v>
      </c>
      <c r="E494" s="198" t="s">
        <v>1053</v>
      </c>
      <c r="F494" s="199" t="s">
        <v>1054</v>
      </c>
      <c r="G494" s="200" t="s">
        <v>278</v>
      </c>
      <c r="H494" s="201">
        <v>29851.83</v>
      </c>
      <c r="I494" s="202"/>
      <c r="J494" s="203">
        <f>ROUND(I494*H494,2)</f>
        <v>0</v>
      </c>
      <c r="K494" s="199" t="s">
        <v>176</v>
      </c>
      <c r="L494" s="37"/>
      <c r="M494" s="204" t="s">
        <v>1</v>
      </c>
      <c r="N494" s="205" t="s">
        <v>38</v>
      </c>
      <c r="O494" s="65"/>
      <c r="P494" s="206">
        <f>O494*H494</f>
        <v>0</v>
      </c>
      <c r="Q494" s="206">
        <v>0</v>
      </c>
      <c r="R494" s="206">
        <f>Q494*H494</f>
        <v>0</v>
      </c>
      <c r="S494" s="206">
        <v>0</v>
      </c>
      <c r="T494" s="207">
        <f>S494*H494</f>
        <v>0</v>
      </c>
      <c r="AR494" s="208" t="s">
        <v>177</v>
      </c>
      <c r="AT494" s="208" t="s">
        <v>172</v>
      </c>
      <c r="AU494" s="208" t="s">
        <v>82</v>
      </c>
      <c r="AY494" s="16" t="s">
        <v>170</v>
      </c>
      <c r="BE494" s="209">
        <f>IF(N494="základní",J494,0)</f>
        <v>0</v>
      </c>
      <c r="BF494" s="209">
        <f>IF(N494="snížená",J494,0)</f>
        <v>0</v>
      </c>
      <c r="BG494" s="209">
        <f>IF(N494="zákl. přenesená",J494,0)</f>
        <v>0</v>
      </c>
      <c r="BH494" s="209">
        <f>IF(N494="sníž. přenesená",J494,0)</f>
        <v>0</v>
      </c>
      <c r="BI494" s="209">
        <f>IF(N494="nulová",J494,0)</f>
        <v>0</v>
      </c>
      <c r="BJ494" s="16" t="s">
        <v>80</v>
      </c>
      <c r="BK494" s="209">
        <f>ROUND(I494*H494,2)</f>
        <v>0</v>
      </c>
      <c r="BL494" s="16" t="s">
        <v>177</v>
      </c>
      <c r="BM494" s="208" t="s">
        <v>1055</v>
      </c>
    </row>
    <row r="495" spans="2:65" s="1" customFormat="1" ht="19.05">
      <c r="B495" s="33"/>
      <c r="C495" s="34"/>
      <c r="D495" s="212" t="s">
        <v>357</v>
      </c>
      <c r="E495" s="34"/>
      <c r="F495" s="253" t="s">
        <v>1056</v>
      </c>
      <c r="G495" s="34"/>
      <c r="H495" s="34"/>
      <c r="I495" s="117"/>
      <c r="J495" s="34"/>
      <c r="K495" s="34"/>
      <c r="L495" s="37"/>
      <c r="M495" s="254"/>
      <c r="N495" s="65"/>
      <c r="O495" s="65"/>
      <c r="P495" s="65"/>
      <c r="Q495" s="65"/>
      <c r="R495" s="65"/>
      <c r="S495" s="65"/>
      <c r="T495" s="66"/>
      <c r="AT495" s="16" t="s">
        <v>357</v>
      </c>
      <c r="AU495" s="16" t="s">
        <v>82</v>
      </c>
    </row>
    <row r="496" spans="2:65" s="12" customFormat="1">
      <c r="B496" s="210"/>
      <c r="C496" s="211"/>
      <c r="D496" s="212" t="s">
        <v>179</v>
      </c>
      <c r="E496" s="213" t="s">
        <v>1</v>
      </c>
      <c r="F496" s="214" t="s">
        <v>1057</v>
      </c>
      <c r="G496" s="211"/>
      <c r="H496" s="215">
        <v>29851.83</v>
      </c>
      <c r="I496" s="216"/>
      <c r="J496" s="211"/>
      <c r="K496" s="211"/>
      <c r="L496" s="217"/>
      <c r="M496" s="218"/>
      <c r="N496" s="219"/>
      <c r="O496" s="219"/>
      <c r="P496" s="219"/>
      <c r="Q496" s="219"/>
      <c r="R496" s="219"/>
      <c r="S496" s="219"/>
      <c r="T496" s="220"/>
      <c r="AT496" s="221" t="s">
        <v>179</v>
      </c>
      <c r="AU496" s="221" t="s">
        <v>82</v>
      </c>
      <c r="AV496" s="12" t="s">
        <v>82</v>
      </c>
      <c r="AW496" s="12" t="s">
        <v>30</v>
      </c>
      <c r="AX496" s="12" t="s">
        <v>80</v>
      </c>
      <c r="AY496" s="221" t="s">
        <v>170</v>
      </c>
    </row>
    <row r="497" spans="2:65" s="1" customFormat="1" ht="23.1" customHeight="1">
      <c r="B497" s="33"/>
      <c r="C497" s="197" t="s">
        <v>1058</v>
      </c>
      <c r="D497" s="197" t="s">
        <v>172</v>
      </c>
      <c r="E497" s="198" t="s">
        <v>1059</v>
      </c>
      <c r="F497" s="199" t="s">
        <v>1060</v>
      </c>
      <c r="G497" s="200" t="s">
        <v>278</v>
      </c>
      <c r="H497" s="201">
        <v>2830.67</v>
      </c>
      <c r="I497" s="202"/>
      <c r="J497" s="203">
        <f>ROUND(I497*H497,2)</f>
        <v>0</v>
      </c>
      <c r="K497" s="199" t="s">
        <v>176</v>
      </c>
      <c r="L497" s="37"/>
      <c r="M497" s="204" t="s">
        <v>1</v>
      </c>
      <c r="N497" s="205" t="s">
        <v>38</v>
      </c>
      <c r="O497" s="65"/>
      <c r="P497" s="206">
        <f>O497*H497</f>
        <v>0</v>
      </c>
      <c r="Q497" s="206">
        <v>0</v>
      </c>
      <c r="R497" s="206">
        <f>Q497*H497</f>
        <v>0</v>
      </c>
      <c r="S497" s="206">
        <v>0</v>
      </c>
      <c r="T497" s="207">
        <f>S497*H497</f>
        <v>0</v>
      </c>
      <c r="AR497" s="208" t="s">
        <v>177</v>
      </c>
      <c r="AT497" s="208" t="s">
        <v>172</v>
      </c>
      <c r="AU497" s="208" t="s">
        <v>82</v>
      </c>
      <c r="AY497" s="16" t="s">
        <v>170</v>
      </c>
      <c r="BE497" s="209">
        <f>IF(N497="základní",J497,0)</f>
        <v>0</v>
      </c>
      <c r="BF497" s="209">
        <f>IF(N497="snížená",J497,0)</f>
        <v>0</v>
      </c>
      <c r="BG497" s="209">
        <f>IF(N497="zákl. přenesená",J497,0)</f>
        <v>0</v>
      </c>
      <c r="BH497" s="209">
        <f>IF(N497="sníž. přenesená",J497,0)</f>
        <v>0</v>
      </c>
      <c r="BI497" s="209">
        <f>IF(N497="nulová",J497,0)</f>
        <v>0</v>
      </c>
      <c r="BJ497" s="16" t="s">
        <v>80</v>
      </c>
      <c r="BK497" s="209">
        <f>ROUND(I497*H497,2)</f>
        <v>0</v>
      </c>
      <c r="BL497" s="16" t="s">
        <v>177</v>
      </c>
      <c r="BM497" s="208" t="s">
        <v>1061</v>
      </c>
    </row>
    <row r="498" spans="2:65" s="12" customFormat="1" ht="21.75">
      <c r="B498" s="210"/>
      <c r="C498" s="211"/>
      <c r="D498" s="212" t="s">
        <v>179</v>
      </c>
      <c r="E498" s="213" t="s">
        <v>106</v>
      </c>
      <c r="F498" s="214" t="s">
        <v>1062</v>
      </c>
      <c r="G498" s="211"/>
      <c r="H498" s="215">
        <v>2830.67</v>
      </c>
      <c r="I498" s="216"/>
      <c r="J498" s="211"/>
      <c r="K498" s="211"/>
      <c r="L498" s="217"/>
      <c r="M498" s="218"/>
      <c r="N498" s="219"/>
      <c r="O498" s="219"/>
      <c r="P498" s="219"/>
      <c r="Q498" s="219"/>
      <c r="R498" s="219"/>
      <c r="S498" s="219"/>
      <c r="T498" s="220"/>
      <c r="AT498" s="221" t="s">
        <v>179</v>
      </c>
      <c r="AU498" s="221" t="s">
        <v>82</v>
      </c>
      <c r="AV498" s="12" t="s">
        <v>82</v>
      </c>
      <c r="AW498" s="12" t="s">
        <v>30</v>
      </c>
      <c r="AX498" s="12" t="s">
        <v>80</v>
      </c>
      <c r="AY498" s="221" t="s">
        <v>170</v>
      </c>
    </row>
    <row r="499" spans="2:65" s="1" customFormat="1" ht="23.1" customHeight="1">
      <c r="B499" s="33"/>
      <c r="C499" s="197" t="s">
        <v>1063</v>
      </c>
      <c r="D499" s="197" t="s">
        <v>172</v>
      </c>
      <c r="E499" s="198" t="s">
        <v>1064</v>
      </c>
      <c r="F499" s="199" t="s">
        <v>1065</v>
      </c>
      <c r="G499" s="200" t="s">
        <v>278</v>
      </c>
      <c r="H499" s="201">
        <v>744.76</v>
      </c>
      <c r="I499" s="202"/>
      <c r="J499" s="203">
        <f>ROUND(I499*H499,2)</f>
        <v>0</v>
      </c>
      <c r="K499" s="199" t="s">
        <v>176</v>
      </c>
      <c r="L499" s="37"/>
      <c r="M499" s="204" t="s">
        <v>1</v>
      </c>
      <c r="N499" s="205" t="s">
        <v>38</v>
      </c>
      <c r="O499" s="65"/>
      <c r="P499" s="206">
        <f>O499*H499</f>
        <v>0</v>
      </c>
      <c r="Q499" s="206">
        <v>0</v>
      </c>
      <c r="R499" s="206">
        <f>Q499*H499</f>
        <v>0</v>
      </c>
      <c r="S499" s="206">
        <v>0</v>
      </c>
      <c r="T499" s="207">
        <f>S499*H499</f>
        <v>0</v>
      </c>
      <c r="AR499" s="208" t="s">
        <v>177</v>
      </c>
      <c r="AT499" s="208" t="s">
        <v>172</v>
      </c>
      <c r="AU499" s="208" t="s">
        <v>82</v>
      </c>
      <c r="AY499" s="16" t="s">
        <v>170</v>
      </c>
      <c r="BE499" s="209">
        <f>IF(N499="základní",J499,0)</f>
        <v>0</v>
      </c>
      <c r="BF499" s="209">
        <f>IF(N499="snížená",J499,0)</f>
        <v>0</v>
      </c>
      <c r="BG499" s="209">
        <f>IF(N499="zákl. přenesená",J499,0)</f>
        <v>0</v>
      </c>
      <c r="BH499" s="209">
        <f>IF(N499="sníž. přenesená",J499,0)</f>
        <v>0</v>
      </c>
      <c r="BI499" s="209">
        <f>IF(N499="nulová",J499,0)</f>
        <v>0</v>
      </c>
      <c r="BJ499" s="16" t="s">
        <v>80</v>
      </c>
      <c r="BK499" s="209">
        <f>ROUND(I499*H499,2)</f>
        <v>0</v>
      </c>
      <c r="BL499" s="16" t="s">
        <v>177</v>
      </c>
      <c r="BM499" s="208" t="s">
        <v>1066</v>
      </c>
    </row>
    <row r="500" spans="2:65" s="12" customFormat="1">
      <c r="B500" s="210"/>
      <c r="C500" s="211"/>
      <c r="D500" s="212" t="s">
        <v>179</v>
      </c>
      <c r="E500" s="213" t="s">
        <v>109</v>
      </c>
      <c r="F500" s="214" t="s">
        <v>111</v>
      </c>
      <c r="G500" s="211"/>
      <c r="H500" s="215">
        <v>486.2</v>
      </c>
      <c r="I500" s="216"/>
      <c r="J500" s="211"/>
      <c r="K500" s="211"/>
      <c r="L500" s="217"/>
      <c r="M500" s="218"/>
      <c r="N500" s="219"/>
      <c r="O500" s="219"/>
      <c r="P500" s="219"/>
      <c r="Q500" s="219"/>
      <c r="R500" s="219"/>
      <c r="S500" s="219"/>
      <c r="T500" s="220"/>
      <c r="AT500" s="221" t="s">
        <v>179</v>
      </c>
      <c r="AU500" s="221" t="s">
        <v>82</v>
      </c>
      <c r="AV500" s="12" t="s">
        <v>82</v>
      </c>
      <c r="AW500" s="12" t="s">
        <v>30</v>
      </c>
      <c r="AX500" s="12" t="s">
        <v>73</v>
      </c>
      <c r="AY500" s="221" t="s">
        <v>170</v>
      </c>
    </row>
    <row r="501" spans="2:65" s="12" customFormat="1">
      <c r="B501" s="210"/>
      <c r="C501" s="211"/>
      <c r="D501" s="212" t="s">
        <v>179</v>
      </c>
      <c r="E501" s="213" t="s">
        <v>103</v>
      </c>
      <c r="F501" s="214" t="s">
        <v>105</v>
      </c>
      <c r="G501" s="211"/>
      <c r="H501" s="215">
        <v>258.56</v>
      </c>
      <c r="I501" s="216"/>
      <c r="J501" s="211"/>
      <c r="K501" s="211"/>
      <c r="L501" s="217"/>
      <c r="M501" s="218"/>
      <c r="N501" s="219"/>
      <c r="O501" s="219"/>
      <c r="P501" s="219"/>
      <c r="Q501" s="219"/>
      <c r="R501" s="219"/>
      <c r="S501" s="219"/>
      <c r="T501" s="220"/>
      <c r="AT501" s="221" t="s">
        <v>179</v>
      </c>
      <c r="AU501" s="221" t="s">
        <v>82</v>
      </c>
      <c r="AV501" s="12" t="s">
        <v>82</v>
      </c>
      <c r="AW501" s="12" t="s">
        <v>30</v>
      </c>
      <c r="AX501" s="12" t="s">
        <v>73</v>
      </c>
      <c r="AY501" s="221" t="s">
        <v>170</v>
      </c>
    </row>
    <row r="502" spans="2:65" s="14" customFormat="1">
      <c r="B502" s="232"/>
      <c r="C502" s="233"/>
      <c r="D502" s="212" t="s">
        <v>179</v>
      </c>
      <c r="E502" s="234" t="s">
        <v>1</v>
      </c>
      <c r="F502" s="235" t="s">
        <v>225</v>
      </c>
      <c r="G502" s="233"/>
      <c r="H502" s="236">
        <v>744.76</v>
      </c>
      <c r="I502" s="237"/>
      <c r="J502" s="233"/>
      <c r="K502" s="233"/>
      <c r="L502" s="238"/>
      <c r="M502" s="239"/>
      <c r="N502" s="240"/>
      <c r="O502" s="240"/>
      <c r="P502" s="240"/>
      <c r="Q502" s="240"/>
      <c r="R502" s="240"/>
      <c r="S502" s="240"/>
      <c r="T502" s="241"/>
      <c r="AT502" s="242" t="s">
        <v>179</v>
      </c>
      <c r="AU502" s="242" t="s">
        <v>82</v>
      </c>
      <c r="AV502" s="14" t="s">
        <v>177</v>
      </c>
      <c r="AW502" s="14" t="s">
        <v>30</v>
      </c>
      <c r="AX502" s="14" t="s">
        <v>80</v>
      </c>
      <c r="AY502" s="242" t="s">
        <v>170</v>
      </c>
    </row>
    <row r="503" spans="2:65" s="1" customFormat="1" ht="23.1" customHeight="1">
      <c r="B503" s="33"/>
      <c r="C503" s="197" t="s">
        <v>1067</v>
      </c>
      <c r="D503" s="197" t="s">
        <v>172</v>
      </c>
      <c r="E503" s="198" t="s">
        <v>1068</v>
      </c>
      <c r="F503" s="199" t="s">
        <v>1069</v>
      </c>
      <c r="G503" s="200" t="s">
        <v>278</v>
      </c>
      <c r="H503" s="201">
        <v>1211.6500000000001</v>
      </c>
      <c r="I503" s="202"/>
      <c r="J503" s="203">
        <f>ROUND(I503*H503,2)</f>
        <v>0</v>
      </c>
      <c r="K503" s="199" t="s">
        <v>176</v>
      </c>
      <c r="L503" s="37"/>
      <c r="M503" s="204" t="s">
        <v>1</v>
      </c>
      <c r="N503" s="205" t="s">
        <v>38</v>
      </c>
      <c r="O503" s="65"/>
      <c r="P503" s="206">
        <f>O503*H503</f>
        <v>0</v>
      </c>
      <c r="Q503" s="206">
        <v>0</v>
      </c>
      <c r="R503" s="206">
        <f>Q503*H503</f>
        <v>0</v>
      </c>
      <c r="S503" s="206">
        <v>0</v>
      </c>
      <c r="T503" s="207">
        <f>S503*H503</f>
        <v>0</v>
      </c>
      <c r="AR503" s="208" t="s">
        <v>177</v>
      </c>
      <c r="AT503" s="208" t="s">
        <v>172</v>
      </c>
      <c r="AU503" s="208" t="s">
        <v>82</v>
      </c>
      <c r="AY503" s="16" t="s">
        <v>170</v>
      </c>
      <c r="BE503" s="209">
        <f>IF(N503="základní",J503,0)</f>
        <v>0</v>
      </c>
      <c r="BF503" s="209">
        <f>IF(N503="snížená",J503,0)</f>
        <v>0</v>
      </c>
      <c r="BG503" s="209">
        <f>IF(N503="zákl. přenesená",J503,0)</f>
        <v>0</v>
      </c>
      <c r="BH503" s="209">
        <f>IF(N503="sníž. přenesená",J503,0)</f>
        <v>0</v>
      </c>
      <c r="BI503" s="209">
        <f>IF(N503="nulová",J503,0)</f>
        <v>0</v>
      </c>
      <c r="BJ503" s="16" t="s">
        <v>80</v>
      </c>
      <c r="BK503" s="209">
        <f>ROUND(I503*H503,2)</f>
        <v>0</v>
      </c>
      <c r="BL503" s="16" t="s">
        <v>177</v>
      </c>
      <c r="BM503" s="208" t="s">
        <v>1070</v>
      </c>
    </row>
    <row r="504" spans="2:65" s="12" customFormat="1">
      <c r="B504" s="210"/>
      <c r="C504" s="211"/>
      <c r="D504" s="212" t="s">
        <v>179</v>
      </c>
      <c r="E504" s="213" t="s">
        <v>100</v>
      </c>
      <c r="F504" s="214" t="s">
        <v>1071</v>
      </c>
      <c r="G504" s="211"/>
      <c r="H504" s="215">
        <v>1211.6500000000001</v>
      </c>
      <c r="I504" s="216"/>
      <c r="J504" s="211"/>
      <c r="K504" s="211"/>
      <c r="L504" s="217"/>
      <c r="M504" s="218"/>
      <c r="N504" s="219"/>
      <c r="O504" s="219"/>
      <c r="P504" s="219"/>
      <c r="Q504" s="219"/>
      <c r="R504" s="219"/>
      <c r="S504" s="219"/>
      <c r="T504" s="220"/>
      <c r="AT504" s="221" t="s">
        <v>179</v>
      </c>
      <c r="AU504" s="221" t="s">
        <v>82</v>
      </c>
      <c r="AV504" s="12" t="s">
        <v>82</v>
      </c>
      <c r="AW504" s="12" t="s">
        <v>30</v>
      </c>
      <c r="AX504" s="12" t="s">
        <v>80</v>
      </c>
      <c r="AY504" s="221" t="s">
        <v>170</v>
      </c>
    </row>
    <row r="505" spans="2:65" s="11" customFormat="1" ht="22.75" customHeight="1">
      <c r="B505" s="181"/>
      <c r="C505" s="182"/>
      <c r="D505" s="183" t="s">
        <v>72</v>
      </c>
      <c r="E505" s="195" t="s">
        <v>1072</v>
      </c>
      <c r="F505" s="195" t="s">
        <v>1073</v>
      </c>
      <c r="G505" s="182"/>
      <c r="H505" s="182"/>
      <c r="I505" s="185"/>
      <c r="J505" s="196">
        <f>BK505</f>
        <v>0</v>
      </c>
      <c r="K505" s="182"/>
      <c r="L505" s="187"/>
      <c r="M505" s="188"/>
      <c r="N505" s="189"/>
      <c r="O505" s="189"/>
      <c r="P505" s="190">
        <f>P506</f>
        <v>0</v>
      </c>
      <c r="Q505" s="189"/>
      <c r="R505" s="190">
        <f>R506</f>
        <v>0</v>
      </c>
      <c r="S505" s="189"/>
      <c r="T505" s="191">
        <f>T506</f>
        <v>0</v>
      </c>
      <c r="AR505" s="192" t="s">
        <v>80</v>
      </c>
      <c r="AT505" s="193" t="s">
        <v>72</v>
      </c>
      <c r="AU505" s="193" t="s">
        <v>80</v>
      </c>
      <c r="AY505" s="192" t="s">
        <v>170</v>
      </c>
      <c r="BK505" s="194">
        <f>BK506</f>
        <v>0</v>
      </c>
    </row>
    <row r="506" spans="2:65" s="1" customFormat="1" ht="23.1" customHeight="1">
      <c r="B506" s="33"/>
      <c r="C506" s="197" t="s">
        <v>1074</v>
      </c>
      <c r="D506" s="197" t="s">
        <v>172</v>
      </c>
      <c r="E506" s="198" t="s">
        <v>1075</v>
      </c>
      <c r="F506" s="199" t="s">
        <v>1076</v>
      </c>
      <c r="G506" s="200" t="s">
        <v>278</v>
      </c>
      <c r="H506" s="201">
        <v>2909.1579999999999</v>
      </c>
      <c r="I506" s="202"/>
      <c r="J506" s="203">
        <f>ROUND(I506*H506,2)</f>
        <v>0</v>
      </c>
      <c r="K506" s="199" t="s">
        <v>176</v>
      </c>
      <c r="L506" s="37"/>
      <c r="M506" s="255" t="s">
        <v>1</v>
      </c>
      <c r="N506" s="256" t="s">
        <v>38</v>
      </c>
      <c r="O506" s="257"/>
      <c r="P506" s="258">
        <f>O506*H506</f>
        <v>0</v>
      </c>
      <c r="Q506" s="258">
        <v>0</v>
      </c>
      <c r="R506" s="258">
        <f>Q506*H506</f>
        <v>0</v>
      </c>
      <c r="S506" s="258">
        <v>0</v>
      </c>
      <c r="T506" s="259">
        <f>S506*H506</f>
        <v>0</v>
      </c>
      <c r="AR506" s="208" t="s">
        <v>177</v>
      </c>
      <c r="AT506" s="208" t="s">
        <v>172</v>
      </c>
      <c r="AU506" s="208" t="s">
        <v>82</v>
      </c>
      <c r="AY506" s="16" t="s">
        <v>170</v>
      </c>
      <c r="BE506" s="209">
        <f>IF(N506="základní",J506,0)</f>
        <v>0</v>
      </c>
      <c r="BF506" s="209">
        <f>IF(N506="snížená",J506,0)</f>
        <v>0</v>
      </c>
      <c r="BG506" s="209">
        <f>IF(N506="zákl. přenesená",J506,0)</f>
        <v>0</v>
      </c>
      <c r="BH506" s="209">
        <f>IF(N506="sníž. přenesená",J506,0)</f>
        <v>0</v>
      </c>
      <c r="BI506" s="209">
        <f>IF(N506="nulová",J506,0)</f>
        <v>0</v>
      </c>
      <c r="BJ506" s="16" t="s">
        <v>80</v>
      </c>
      <c r="BK506" s="209">
        <f>ROUND(I506*H506,2)</f>
        <v>0</v>
      </c>
      <c r="BL506" s="16" t="s">
        <v>177</v>
      </c>
      <c r="BM506" s="208" t="s">
        <v>1077</v>
      </c>
    </row>
    <row r="507" spans="2:65" s="1" customFormat="1" ht="7" customHeight="1">
      <c r="B507" s="48"/>
      <c r="C507" s="49"/>
      <c r="D507" s="49"/>
      <c r="E507" s="49"/>
      <c r="F507" s="49"/>
      <c r="G507" s="49"/>
      <c r="H507" s="49"/>
      <c r="I507" s="148"/>
      <c r="J507" s="49"/>
      <c r="K507" s="49"/>
      <c r="L507" s="37"/>
    </row>
  </sheetData>
  <sheetProtection password="CC35" sheet="1" objects="1" scenarios="1" formatColumns="0" formatRows="0" autoFilter="0"/>
  <autoFilter ref="C138:K506"/>
  <mergeCells count="12">
    <mergeCell ref="E131:H131"/>
    <mergeCell ref="L2:V2"/>
    <mergeCell ref="E85:H85"/>
    <mergeCell ref="E87:H87"/>
    <mergeCell ref="E89:H89"/>
    <mergeCell ref="E127:H127"/>
    <mergeCell ref="E129:H12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86"/>
  <sheetViews>
    <sheetView showGridLines="0" workbookViewId="0"/>
  </sheetViews>
  <sheetFormatPr defaultRowHeight="10.9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43.5703125" customWidth="1"/>
    <col min="7" max="7" width="6" customWidth="1"/>
    <col min="8" max="8" width="9.85546875" customWidth="1"/>
    <col min="9" max="9" width="17.28515625" style="109" customWidth="1"/>
    <col min="10" max="10" width="17.28515625" customWidth="1"/>
    <col min="11" max="11" width="17.28515625" hidden="1" customWidth="1"/>
    <col min="12" max="12" width="8" customWidth="1"/>
    <col min="13" max="13" width="9.28515625" hidden="1" customWidth="1"/>
    <col min="14" max="14" width="9.140625" hidden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46" ht="37.049999999999997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89</v>
      </c>
    </row>
    <row r="3" spans="2:46" ht="7" hidden="1" customHeight="1">
      <c r="B3" s="111"/>
      <c r="C3" s="112"/>
      <c r="D3" s="112"/>
      <c r="E3" s="112"/>
      <c r="F3" s="112"/>
      <c r="G3" s="112"/>
      <c r="H3" s="112"/>
      <c r="I3" s="113"/>
      <c r="J3" s="112"/>
      <c r="K3" s="112"/>
      <c r="L3" s="19"/>
      <c r="AT3" s="16" t="s">
        <v>82</v>
      </c>
    </row>
    <row r="4" spans="2:46" ht="25" hidden="1" customHeight="1">
      <c r="B4" s="19"/>
      <c r="D4" s="114" t="s">
        <v>99</v>
      </c>
      <c r="L4" s="19"/>
      <c r="M4" s="115" t="s">
        <v>10</v>
      </c>
      <c r="AT4" s="16" t="s">
        <v>4</v>
      </c>
    </row>
    <row r="5" spans="2:46" ht="7" hidden="1" customHeight="1">
      <c r="B5" s="19"/>
      <c r="L5" s="19"/>
    </row>
    <row r="6" spans="2:46" ht="12.1" hidden="1" customHeight="1">
      <c r="B6" s="19"/>
      <c r="D6" s="116" t="s">
        <v>16</v>
      </c>
      <c r="L6" s="19"/>
    </row>
    <row r="7" spans="2:46" ht="16.3" hidden="1" customHeight="1">
      <c r="B7" s="19"/>
      <c r="E7" s="308" t="str">
        <f>'Rekapitulace stavby'!K6</f>
        <v>NYMBURK - REGENERACE PANELOVÉHO SÍDLIŠTĚ JANKOVICE</v>
      </c>
      <c r="F7" s="309"/>
      <c r="G7" s="309"/>
      <c r="H7" s="309"/>
      <c r="L7" s="19"/>
    </row>
    <row r="8" spans="2:46" ht="12.1" hidden="1" customHeight="1">
      <c r="B8" s="19"/>
      <c r="D8" s="116" t="s">
        <v>112</v>
      </c>
      <c r="L8" s="19"/>
    </row>
    <row r="9" spans="2:46" s="1" customFormat="1" ht="16.3" hidden="1" customHeight="1">
      <c r="B9" s="37"/>
      <c r="E9" s="308" t="s">
        <v>116</v>
      </c>
      <c r="F9" s="310"/>
      <c r="G9" s="310"/>
      <c r="H9" s="310"/>
      <c r="I9" s="117"/>
      <c r="L9" s="37"/>
    </row>
    <row r="10" spans="2:46" s="1" customFormat="1" ht="12.1" hidden="1" customHeight="1">
      <c r="B10" s="37"/>
      <c r="D10" s="116" t="s">
        <v>120</v>
      </c>
      <c r="I10" s="117"/>
      <c r="L10" s="37"/>
    </row>
    <row r="11" spans="2:46" s="1" customFormat="1" ht="37.049999999999997" hidden="1" customHeight="1">
      <c r="B11" s="37"/>
      <c r="E11" s="311" t="s">
        <v>1078</v>
      </c>
      <c r="F11" s="310"/>
      <c r="G11" s="310"/>
      <c r="H11" s="310"/>
      <c r="I11" s="117"/>
      <c r="L11" s="37"/>
    </row>
    <row r="12" spans="2:46" s="1" customFormat="1" hidden="1">
      <c r="B12" s="37"/>
      <c r="I12" s="117"/>
      <c r="L12" s="37"/>
    </row>
    <row r="13" spans="2:46" s="1" customFormat="1" ht="12.1" hidden="1" customHeight="1">
      <c r="B13" s="37"/>
      <c r="D13" s="116" t="s">
        <v>18</v>
      </c>
      <c r="F13" s="104" t="s">
        <v>1</v>
      </c>
      <c r="I13" s="118" t="s">
        <v>19</v>
      </c>
      <c r="J13" s="104" t="s">
        <v>1</v>
      </c>
      <c r="L13" s="37"/>
    </row>
    <row r="14" spans="2:46" s="1" customFormat="1" ht="12.1" hidden="1" customHeight="1">
      <c r="B14" s="37"/>
      <c r="D14" s="116" t="s">
        <v>20</v>
      </c>
      <c r="F14" s="104" t="s">
        <v>21</v>
      </c>
      <c r="I14" s="118" t="s">
        <v>22</v>
      </c>
      <c r="J14" s="119" t="str">
        <f>'Rekapitulace stavby'!AN8</f>
        <v>30. 9. 2019</v>
      </c>
      <c r="L14" s="37"/>
    </row>
    <row r="15" spans="2:46" s="1" customFormat="1" ht="10.9" hidden="1" customHeight="1">
      <c r="B15" s="37"/>
      <c r="I15" s="117"/>
      <c r="L15" s="37"/>
    </row>
    <row r="16" spans="2:46" s="1" customFormat="1" ht="12.1" hidden="1" customHeight="1">
      <c r="B16" s="37"/>
      <c r="D16" s="116" t="s">
        <v>24</v>
      </c>
      <c r="I16" s="118" t="s">
        <v>25</v>
      </c>
      <c r="J16" s="104" t="str">
        <f>IF('Rekapitulace stavby'!AN10="","",'Rekapitulace stavby'!AN10)</f>
        <v/>
      </c>
      <c r="L16" s="37"/>
    </row>
    <row r="17" spans="2:12" s="1" customFormat="1" ht="18" hidden="1" customHeight="1">
      <c r="B17" s="37"/>
      <c r="E17" s="104" t="str">
        <f>IF('Rekapitulace stavby'!E11="","",'Rekapitulace stavby'!E11)</f>
        <v xml:space="preserve"> </v>
      </c>
      <c r="I17" s="118" t="s">
        <v>26</v>
      </c>
      <c r="J17" s="104" t="str">
        <f>IF('Rekapitulace stavby'!AN11="","",'Rekapitulace stavby'!AN11)</f>
        <v/>
      </c>
      <c r="L17" s="37"/>
    </row>
    <row r="18" spans="2:12" s="1" customFormat="1" ht="7" hidden="1" customHeight="1">
      <c r="B18" s="37"/>
      <c r="I18" s="117"/>
      <c r="L18" s="37"/>
    </row>
    <row r="19" spans="2:12" s="1" customFormat="1" ht="12.1" hidden="1" customHeight="1">
      <c r="B19" s="37"/>
      <c r="D19" s="116" t="s">
        <v>27</v>
      </c>
      <c r="I19" s="118" t="s">
        <v>25</v>
      </c>
      <c r="J19" s="29" t="str">
        <f>'Rekapitulace stavby'!AN13</f>
        <v>Vyplň údaj</v>
      </c>
      <c r="L19" s="37"/>
    </row>
    <row r="20" spans="2:12" s="1" customFormat="1" ht="18" hidden="1" customHeight="1">
      <c r="B20" s="37"/>
      <c r="E20" s="312" t="str">
        <f>'Rekapitulace stavby'!E14</f>
        <v>Vyplň údaj</v>
      </c>
      <c r="F20" s="313"/>
      <c r="G20" s="313"/>
      <c r="H20" s="313"/>
      <c r="I20" s="118" t="s">
        <v>26</v>
      </c>
      <c r="J20" s="29" t="str">
        <f>'Rekapitulace stavby'!AN14</f>
        <v>Vyplň údaj</v>
      </c>
      <c r="L20" s="37"/>
    </row>
    <row r="21" spans="2:12" s="1" customFormat="1" ht="7" hidden="1" customHeight="1">
      <c r="B21" s="37"/>
      <c r="I21" s="117"/>
      <c r="L21" s="37"/>
    </row>
    <row r="22" spans="2:12" s="1" customFormat="1" ht="12.1" hidden="1" customHeight="1">
      <c r="B22" s="37"/>
      <c r="D22" s="116" t="s">
        <v>29</v>
      </c>
      <c r="I22" s="118" t="s">
        <v>25</v>
      </c>
      <c r="J22" s="104" t="str">
        <f>IF('Rekapitulace stavby'!AN16="","",'Rekapitulace stavby'!AN16)</f>
        <v/>
      </c>
      <c r="L22" s="37"/>
    </row>
    <row r="23" spans="2:12" s="1" customFormat="1" ht="18" hidden="1" customHeight="1">
      <c r="B23" s="37"/>
      <c r="E23" s="104" t="str">
        <f>IF('Rekapitulace stavby'!E17="","",'Rekapitulace stavby'!E17)</f>
        <v xml:space="preserve"> </v>
      </c>
      <c r="I23" s="118" t="s">
        <v>26</v>
      </c>
      <c r="J23" s="104" t="str">
        <f>IF('Rekapitulace stavby'!AN17="","",'Rekapitulace stavby'!AN17)</f>
        <v/>
      </c>
      <c r="L23" s="37"/>
    </row>
    <row r="24" spans="2:12" s="1" customFormat="1" ht="7" hidden="1" customHeight="1">
      <c r="B24" s="37"/>
      <c r="I24" s="117"/>
      <c r="L24" s="37"/>
    </row>
    <row r="25" spans="2:12" s="1" customFormat="1" ht="12.1" hidden="1" customHeight="1">
      <c r="B25" s="37"/>
      <c r="D25" s="116" t="s">
        <v>31</v>
      </c>
      <c r="I25" s="118" t="s">
        <v>25</v>
      </c>
      <c r="J25" s="104" t="str">
        <f>IF('Rekapitulace stavby'!AN19="","",'Rekapitulace stavby'!AN19)</f>
        <v/>
      </c>
      <c r="L25" s="37"/>
    </row>
    <row r="26" spans="2:12" s="1" customFormat="1" ht="18" hidden="1" customHeight="1">
      <c r="B26" s="37"/>
      <c r="E26" s="104" t="str">
        <f>IF('Rekapitulace stavby'!E20="","",'Rekapitulace stavby'!E20)</f>
        <v xml:space="preserve"> </v>
      </c>
      <c r="I26" s="118" t="s">
        <v>26</v>
      </c>
      <c r="J26" s="104" t="str">
        <f>IF('Rekapitulace stavby'!AN20="","",'Rekapitulace stavby'!AN20)</f>
        <v/>
      </c>
      <c r="L26" s="37"/>
    </row>
    <row r="27" spans="2:12" s="1" customFormat="1" ht="7" hidden="1" customHeight="1">
      <c r="B27" s="37"/>
      <c r="I27" s="117"/>
      <c r="L27" s="37"/>
    </row>
    <row r="28" spans="2:12" s="1" customFormat="1" ht="12.1" hidden="1" customHeight="1">
      <c r="B28" s="37"/>
      <c r="D28" s="116" t="s">
        <v>32</v>
      </c>
      <c r="I28" s="117"/>
      <c r="L28" s="37"/>
    </row>
    <row r="29" spans="2:12" s="7" customFormat="1" ht="16.3" hidden="1" customHeight="1">
      <c r="B29" s="120"/>
      <c r="E29" s="314" t="s">
        <v>1</v>
      </c>
      <c r="F29" s="314"/>
      <c r="G29" s="314"/>
      <c r="H29" s="314"/>
      <c r="I29" s="121"/>
      <c r="L29" s="120"/>
    </row>
    <row r="30" spans="2:12" s="1" customFormat="1" ht="7" hidden="1" customHeight="1">
      <c r="B30" s="37"/>
      <c r="I30" s="117"/>
      <c r="L30" s="37"/>
    </row>
    <row r="31" spans="2:12" s="1" customFormat="1" ht="7" hidden="1" customHeight="1">
      <c r="B31" s="37"/>
      <c r="D31" s="61"/>
      <c r="E31" s="61"/>
      <c r="F31" s="61"/>
      <c r="G31" s="61"/>
      <c r="H31" s="61"/>
      <c r="I31" s="122"/>
      <c r="J31" s="61"/>
      <c r="K31" s="61"/>
      <c r="L31" s="37"/>
    </row>
    <row r="32" spans="2:12" s="1" customFormat="1" ht="25.5" hidden="1" customHeight="1">
      <c r="B32" s="37"/>
      <c r="D32" s="123" t="s">
        <v>33</v>
      </c>
      <c r="I32" s="117"/>
      <c r="J32" s="124">
        <f>ROUND(J122, 2)</f>
        <v>0</v>
      </c>
      <c r="L32" s="37"/>
    </row>
    <row r="33" spans="2:12" s="1" customFormat="1" ht="7" hidden="1" customHeight="1">
      <c r="B33" s="37"/>
      <c r="D33" s="61"/>
      <c r="E33" s="61"/>
      <c r="F33" s="61"/>
      <c r="G33" s="61"/>
      <c r="H33" s="61"/>
      <c r="I33" s="122"/>
      <c r="J33" s="61"/>
      <c r="K33" s="61"/>
      <c r="L33" s="37"/>
    </row>
    <row r="34" spans="2:12" s="1" customFormat="1" ht="14.45" hidden="1" customHeight="1">
      <c r="B34" s="37"/>
      <c r="F34" s="125" t="s">
        <v>35</v>
      </c>
      <c r="I34" s="126" t="s">
        <v>34</v>
      </c>
      <c r="J34" s="125" t="s">
        <v>36</v>
      </c>
      <c r="L34" s="37"/>
    </row>
    <row r="35" spans="2:12" s="1" customFormat="1" ht="14.45" hidden="1" customHeight="1">
      <c r="B35" s="37"/>
      <c r="D35" s="127" t="s">
        <v>37</v>
      </c>
      <c r="E35" s="116" t="s">
        <v>38</v>
      </c>
      <c r="F35" s="128">
        <f>ROUND((SUM(BE122:BE185)),  2)</f>
        <v>0</v>
      </c>
      <c r="I35" s="129">
        <v>0.21</v>
      </c>
      <c r="J35" s="128">
        <f>ROUND(((SUM(BE122:BE185))*I35),  2)</f>
        <v>0</v>
      </c>
      <c r="L35" s="37"/>
    </row>
    <row r="36" spans="2:12" s="1" customFormat="1" ht="14.45" hidden="1" customHeight="1">
      <c r="B36" s="37"/>
      <c r="E36" s="116" t="s">
        <v>39</v>
      </c>
      <c r="F36" s="128">
        <f>ROUND((SUM(BF122:BF185)),  2)</f>
        <v>0</v>
      </c>
      <c r="I36" s="129">
        <v>0.15</v>
      </c>
      <c r="J36" s="128">
        <f>ROUND(((SUM(BF122:BF185))*I36),  2)</f>
        <v>0</v>
      </c>
      <c r="L36" s="37"/>
    </row>
    <row r="37" spans="2:12" s="1" customFormat="1" ht="14.45" hidden="1" customHeight="1">
      <c r="B37" s="37"/>
      <c r="E37" s="116" t="s">
        <v>40</v>
      </c>
      <c r="F37" s="128">
        <f>ROUND((SUM(BG122:BG185)),  2)</f>
        <v>0</v>
      </c>
      <c r="I37" s="129">
        <v>0.21</v>
      </c>
      <c r="J37" s="128">
        <f>0</f>
        <v>0</v>
      </c>
      <c r="L37" s="37"/>
    </row>
    <row r="38" spans="2:12" s="1" customFormat="1" ht="14.45" hidden="1" customHeight="1">
      <c r="B38" s="37"/>
      <c r="E38" s="116" t="s">
        <v>41</v>
      </c>
      <c r="F38" s="128">
        <f>ROUND((SUM(BH122:BH185)),  2)</f>
        <v>0</v>
      </c>
      <c r="I38" s="129">
        <v>0.15</v>
      </c>
      <c r="J38" s="128">
        <f>0</f>
        <v>0</v>
      </c>
      <c r="L38" s="37"/>
    </row>
    <row r="39" spans="2:12" s="1" customFormat="1" ht="14.45" hidden="1" customHeight="1">
      <c r="B39" s="37"/>
      <c r="E39" s="116" t="s">
        <v>42</v>
      </c>
      <c r="F39" s="128">
        <f>ROUND((SUM(BI122:BI185)),  2)</f>
        <v>0</v>
      </c>
      <c r="I39" s="129">
        <v>0</v>
      </c>
      <c r="J39" s="128">
        <f>0</f>
        <v>0</v>
      </c>
      <c r="L39" s="37"/>
    </row>
    <row r="40" spans="2:12" s="1" customFormat="1" ht="7" hidden="1" customHeight="1">
      <c r="B40" s="37"/>
      <c r="I40" s="117"/>
      <c r="L40" s="37"/>
    </row>
    <row r="41" spans="2:12" s="1" customFormat="1" ht="25.5" hidden="1" customHeight="1">
      <c r="B41" s="37"/>
      <c r="C41" s="130"/>
      <c r="D41" s="131" t="s">
        <v>43</v>
      </c>
      <c r="E41" s="132"/>
      <c r="F41" s="132"/>
      <c r="G41" s="133" t="s">
        <v>44</v>
      </c>
      <c r="H41" s="134" t="s">
        <v>45</v>
      </c>
      <c r="I41" s="135"/>
      <c r="J41" s="136">
        <f>SUM(J32:J39)</f>
        <v>0</v>
      </c>
      <c r="K41" s="137"/>
      <c r="L41" s="37"/>
    </row>
    <row r="42" spans="2:12" s="1" customFormat="1" ht="14.45" hidden="1" customHeight="1">
      <c r="B42" s="37"/>
      <c r="I42" s="117"/>
      <c r="L42" s="37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7"/>
      <c r="D50" s="138" t="s">
        <v>46</v>
      </c>
      <c r="E50" s="139"/>
      <c r="F50" s="139"/>
      <c r="G50" s="138" t="s">
        <v>47</v>
      </c>
      <c r="H50" s="139"/>
      <c r="I50" s="140"/>
      <c r="J50" s="139"/>
      <c r="K50" s="139"/>
      <c r="L50" s="37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9" hidden="1">
      <c r="B61" s="37"/>
      <c r="D61" s="141" t="s">
        <v>48</v>
      </c>
      <c r="E61" s="142"/>
      <c r="F61" s="143" t="s">
        <v>49</v>
      </c>
      <c r="G61" s="141" t="s">
        <v>48</v>
      </c>
      <c r="H61" s="142"/>
      <c r="I61" s="144"/>
      <c r="J61" s="145" t="s">
        <v>49</v>
      </c>
      <c r="K61" s="142"/>
      <c r="L61" s="37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3.6" hidden="1">
      <c r="B65" s="37"/>
      <c r="D65" s="138" t="s">
        <v>50</v>
      </c>
      <c r="E65" s="139"/>
      <c r="F65" s="139"/>
      <c r="G65" s="138" t="s">
        <v>51</v>
      </c>
      <c r="H65" s="139"/>
      <c r="I65" s="140"/>
      <c r="J65" s="139"/>
      <c r="K65" s="139"/>
      <c r="L65" s="37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9" hidden="1">
      <c r="B76" s="37"/>
      <c r="D76" s="141" t="s">
        <v>48</v>
      </c>
      <c r="E76" s="142"/>
      <c r="F76" s="143" t="s">
        <v>49</v>
      </c>
      <c r="G76" s="141" t="s">
        <v>48</v>
      </c>
      <c r="H76" s="142"/>
      <c r="I76" s="144"/>
      <c r="J76" s="145" t="s">
        <v>49</v>
      </c>
      <c r="K76" s="142"/>
      <c r="L76" s="37"/>
    </row>
    <row r="77" spans="2:12" s="1" customFormat="1" ht="14.45" hidden="1" customHeight="1">
      <c r="B77" s="146"/>
      <c r="C77" s="147"/>
      <c r="D77" s="147"/>
      <c r="E77" s="147"/>
      <c r="F77" s="147"/>
      <c r="G77" s="147"/>
      <c r="H77" s="147"/>
      <c r="I77" s="148"/>
      <c r="J77" s="147"/>
      <c r="K77" s="147"/>
      <c r="L77" s="37"/>
    </row>
    <row r="78" spans="2:12" hidden="1"/>
    <row r="79" spans="2:12" hidden="1"/>
    <row r="80" spans="2:12" hidden="1"/>
    <row r="81" spans="2:12" s="1" customFormat="1" ht="7" hidden="1" customHeight="1">
      <c r="B81" s="149"/>
      <c r="C81" s="150"/>
      <c r="D81" s="150"/>
      <c r="E81" s="150"/>
      <c r="F81" s="150"/>
      <c r="G81" s="150"/>
      <c r="H81" s="150"/>
      <c r="I81" s="151"/>
      <c r="J81" s="150"/>
      <c r="K81" s="150"/>
      <c r="L81" s="37"/>
    </row>
    <row r="82" spans="2:12" s="1" customFormat="1" ht="25" hidden="1" customHeight="1">
      <c r="B82" s="33"/>
      <c r="C82" s="22" t="s">
        <v>131</v>
      </c>
      <c r="D82" s="34"/>
      <c r="E82" s="34"/>
      <c r="F82" s="34"/>
      <c r="G82" s="34"/>
      <c r="H82" s="34"/>
      <c r="I82" s="117"/>
      <c r="J82" s="34"/>
      <c r="K82" s="34"/>
      <c r="L82" s="37"/>
    </row>
    <row r="83" spans="2:12" s="1" customFormat="1" ht="7" hidden="1" customHeight="1">
      <c r="B83" s="33"/>
      <c r="C83" s="34"/>
      <c r="D83" s="34"/>
      <c r="E83" s="34"/>
      <c r="F83" s="34"/>
      <c r="G83" s="34"/>
      <c r="H83" s="34"/>
      <c r="I83" s="117"/>
      <c r="J83" s="34"/>
      <c r="K83" s="34"/>
      <c r="L83" s="37"/>
    </row>
    <row r="84" spans="2:12" s="1" customFormat="1" ht="12.1" hidden="1" customHeight="1">
      <c r="B84" s="33"/>
      <c r="C84" s="28" t="s">
        <v>16</v>
      </c>
      <c r="D84" s="34"/>
      <c r="E84" s="34"/>
      <c r="F84" s="34"/>
      <c r="G84" s="34"/>
      <c r="H84" s="34"/>
      <c r="I84" s="117"/>
      <c r="J84" s="34"/>
      <c r="K84" s="34"/>
      <c r="L84" s="37"/>
    </row>
    <row r="85" spans="2:12" s="1" customFormat="1" ht="16.3" hidden="1" customHeight="1">
      <c r="B85" s="33"/>
      <c r="C85" s="34"/>
      <c r="D85" s="34"/>
      <c r="E85" s="306" t="str">
        <f>E7</f>
        <v>NYMBURK - REGENERACE PANELOVÉHO SÍDLIŠTĚ JANKOVICE</v>
      </c>
      <c r="F85" s="307"/>
      <c r="G85" s="307"/>
      <c r="H85" s="307"/>
      <c r="I85" s="117"/>
      <c r="J85" s="34"/>
      <c r="K85" s="34"/>
      <c r="L85" s="37"/>
    </row>
    <row r="86" spans="2:12" ht="12.1" hidden="1" customHeight="1">
      <c r="B86" s="20"/>
      <c r="C86" s="28" t="s">
        <v>112</v>
      </c>
      <c r="D86" s="21"/>
      <c r="E86" s="21"/>
      <c r="F86" s="21"/>
      <c r="G86" s="21"/>
      <c r="H86" s="21"/>
      <c r="J86" s="21"/>
      <c r="K86" s="21"/>
      <c r="L86" s="19"/>
    </row>
    <row r="87" spans="2:12" s="1" customFormat="1" ht="16.3" hidden="1" customHeight="1">
      <c r="B87" s="33"/>
      <c r="C87" s="34"/>
      <c r="D87" s="34"/>
      <c r="E87" s="306" t="s">
        <v>116</v>
      </c>
      <c r="F87" s="305"/>
      <c r="G87" s="305"/>
      <c r="H87" s="305"/>
      <c r="I87" s="117"/>
      <c r="J87" s="34"/>
      <c r="K87" s="34"/>
      <c r="L87" s="37"/>
    </row>
    <row r="88" spans="2:12" s="1" customFormat="1" ht="12.1" hidden="1" customHeight="1">
      <c r="B88" s="33"/>
      <c r="C88" s="28" t="s">
        <v>120</v>
      </c>
      <c r="D88" s="34"/>
      <c r="E88" s="34"/>
      <c r="F88" s="34"/>
      <c r="G88" s="34"/>
      <c r="H88" s="34"/>
      <c r="I88" s="117"/>
      <c r="J88" s="34"/>
      <c r="K88" s="34"/>
      <c r="L88" s="37"/>
    </row>
    <row r="89" spans="2:12" s="1" customFormat="1" ht="16.3" hidden="1" customHeight="1">
      <c r="B89" s="33"/>
      <c r="C89" s="34"/>
      <c r="D89" s="34"/>
      <c r="E89" s="289" t="str">
        <f>E11</f>
        <v>I.etapa-VO - SO 401 Veřejné osvětlení - I.etapa</v>
      </c>
      <c r="F89" s="305"/>
      <c r="G89" s="305"/>
      <c r="H89" s="305"/>
      <c r="I89" s="117"/>
      <c r="J89" s="34"/>
      <c r="K89" s="34"/>
      <c r="L89" s="37"/>
    </row>
    <row r="90" spans="2:12" s="1" customFormat="1" ht="7" hidden="1" customHeight="1">
      <c r="B90" s="33"/>
      <c r="C90" s="34"/>
      <c r="D90" s="34"/>
      <c r="E90" s="34"/>
      <c r="F90" s="34"/>
      <c r="G90" s="34"/>
      <c r="H90" s="34"/>
      <c r="I90" s="117"/>
      <c r="J90" s="34"/>
      <c r="K90" s="34"/>
      <c r="L90" s="37"/>
    </row>
    <row r="91" spans="2:12" s="1" customFormat="1" ht="12.1" hidden="1" customHeight="1">
      <c r="B91" s="33"/>
      <c r="C91" s="28" t="s">
        <v>20</v>
      </c>
      <c r="D91" s="34"/>
      <c r="E91" s="34"/>
      <c r="F91" s="26" t="str">
        <f>F14</f>
        <v xml:space="preserve"> </v>
      </c>
      <c r="G91" s="34"/>
      <c r="H91" s="34"/>
      <c r="I91" s="118" t="s">
        <v>22</v>
      </c>
      <c r="J91" s="60" t="str">
        <f>IF(J14="","",J14)</f>
        <v>30. 9. 2019</v>
      </c>
      <c r="K91" s="34"/>
      <c r="L91" s="37"/>
    </row>
    <row r="92" spans="2:12" s="1" customFormat="1" ht="7" hidden="1" customHeight="1">
      <c r="B92" s="33"/>
      <c r="C92" s="34"/>
      <c r="D92" s="34"/>
      <c r="E92" s="34"/>
      <c r="F92" s="34"/>
      <c r="G92" s="34"/>
      <c r="H92" s="34"/>
      <c r="I92" s="117"/>
      <c r="J92" s="34"/>
      <c r="K92" s="34"/>
      <c r="L92" s="37"/>
    </row>
    <row r="93" spans="2:12" s="1" customFormat="1" ht="15.3" hidden="1" customHeight="1">
      <c r="B93" s="33"/>
      <c r="C93" s="28" t="s">
        <v>24</v>
      </c>
      <c r="D93" s="34"/>
      <c r="E93" s="34"/>
      <c r="F93" s="26" t="str">
        <f>E17</f>
        <v xml:space="preserve"> </v>
      </c>
      <c r="G93" s="34"/>
      <c r="H93" s="34"/>
      <c r="I93" s="118" t="s">
        <v>29</v>
      </c>
      <c r="J93" s="31" t="str">
        <f>E23</f>
        <v xml:space="preserve"> </v>
      </c>
      <c r="K93" s="34"/>
      <c r="L93" s="37"/>
    </row>
    <row r="94" spans="2:12" s="1" customFormat="1" ht="15.3" hidden="1" customHeight="1">
      <c r="B94" s="33"/>
      <c r="C94" s="28" t="s">
        <v>27</v>
      </c>
      <c r="D94" s="34"/>
      <c r="E94" s="34"/>
      <c r="F94" s="26" t="str">
        <f>IF(E20="","",E20)</f>
        <v>Vyplň údaj</v>
      </c>
      <c r="G94" s="34"/>
      <c r="H94" s="34"/>
      <c r="I94" s="118" t="s">
        <v>31</v>
      </c>
      <c r="J94" s="31" t="str">
        <f>E26</f>
        <v xml:space="preserve"> </v>
      </c>
      <c r="K94" s="34"/>
      <c r="L94" s="37"/>
    </row>
    <row r="95" spans="2:12" s="1" customFormat="1" ht="10.4" hidden="1" customHeight="1">
      <c r="B95" s="33"/>
      <c r="C95" s="34"/>
      <c r="D95" s="34"/>
      <c r="E95" s="34"/>
      <c r="F95" s="34"/>
      <c r="G95" s="34"/>
      <c r="H95" s="34"/>
      <c r="I95" s="117"/>
      <c r="J95" s="34"/>
      <c r="K95" s="34"/>
      <c r="L95" s="37"/>
    </row>
    <row r="96" spans="2:12" s="1" customFormat="1" ht="29.25" hidden="1" customHeight="1">
      <c r="B96" s="33"/>
      <c r="C96" s="152" t="s">
        <v>132</v>
      </c>
      <c r="D96" s="153"/>
      <c r="E96" s="153"/>
      <c r="F96" s="153"/>
      <c r="G96" s="153"/>
      <c r="H96" s="153"/>
      <c r="I96" s="154"/>
      <c r="J96" s="155" t="s">
        <v>133</v>
      </c>
      <c r="K96" s="153"/>
      <c r="L96" s="37"/>
    </row>
    <row r="97" spans="2:47" s="1" customFormat="1" ht="10.4" hidden="1" customHeight="1">
      <c r="B97" s="33"/>
      <c r="C97" s="34"/>
      <c r="D97" s="34"/>
      <c r="E97" s="34"/>
      <c r="F97" s="34"/>
      <c r="G97" s="34"/>
      <c r="H97" s="34"/>
      <c r="I97" s="117"/>
      <c r="J97" s="34"/>
      <c r="K97" s="34"/>
      <c r="L97" s="37"/>
    </row>
    <row r="98" spans="2:47" s="1" customFormat="1" ht="22.75" hidden="1" customHeight="1">
      <c r="B98" s="33"/>
      <c r="C98" s="156" t="s">
        <v>134</v>
      </c>
      <c r="D98" s="34"/>
      <c r="E98" s="34"/>
      <c r="F98" s="34"/>
      <c r="G98" s="34"/>
      <c r="H98" s="34"/>
      <c r="I98" s="117"/>
      <c r="J98" s="78">
        <f>J122</f>
        <v>0</v>
      </c>
      <c r="K98" s="34"/>
      <c r="L98" s="37"/>
      <c r="AU98" s="16" t="s">
        <v>135</v>
      </c>
    </row>
    <row r="99" spans="2:47" s="8" customFormat="1" ht="25" hidden="1" customHeight="1">
      <c r="B99" s="157"/>
      <c r="C99" s="158"/>
      <c r="D99" s="159" t="s">
        <v>1079</v>
      </c>
      <c r="E99" s="160"/>
      <c r="F99" s="160"/>
      <c r="G99" s="160"/>
      <c r="H99" s="160"/>
      <c r="I99" s="161"/>
      <c r="J99" s="162">
        <f>J123</f>
        <v>0</v>
      </c>
      <c r="K99" s="158"/>
      <c r="L99" s="163"/>
    </row>
    <row r="100" spans="2:47" s="9" customFormat="1" ht="19.899999999999999" hidden="1" customHeight="1">
      <c r="B100" s="164"/>
      <c r="C100" s="98"/>
      <c r="D100" s="165" t="s">
        <v>1080</v>
      </c>
      <c r="E100" s="166"/>
      <c r="F100" s="166"/>
      <c r="G100" s="166"/>
      <c r="H100" s="166"/>
      <c r="I100" s="167"/>
      <c r="J100" s="168">
        <f>J124</f>
        <v>0</v>
      </c>
      <c r="K100" s="98"/>
      <c r="L100" s="169"/>
    </row>
    <row r="101" spans="2:47" s="1" customFormat="1" ht="21.75" hidden="1" customHeight="1">
      <c r="B101" s="33"/>
      <c r="C101" s="34"/>
      <c r="D101" s="34"/>
      <c r="E101" s="34"/>
      <c r="F101" s="34"/>
      <c r="G101" s="34"/>
      <c r="H101" s="34"/>
      <c r="I101" s="117"/>
      <c r="J101" s="34"/>
      <c r="K101" s="34"/>
      <c r="L101" s="37"/>
    </row>
    <row r="102" spans="2:47" s="1" customFormat="1" ht="7" hidden="1" customHeight="1">
      <c r="B102" s="48"/>
      <c r="C102" s="49"/>
      <c r="D102" s="49"/>
      <c r="E102" s="49"/>
      <c r="F102" s="49"/>
      <c r="G102" s="49"/>
      <c r="H102" s="49"/>
      <c r="I102" s="148"/>
      <c r="J102" s="49"/>
      <c r="K102" s="49"/>
      <c r="L102" s="37"/>
    </row>
    <row r="103" spans="2:47" hidden="1"/>
    <row r="104" spans="2:47" hidden="1"/>
    <row r="105" spans="2:47" hidden="1"/>
    <row r="106" spans="2:47" s="1" customFormat="1" ht="7" customHeight="1">
      <c r="B106" s="50"/>
      <c r="C106" s="51"/>
      <c r="D106" s="51"/>
      <c r="E106" s="51"/>
      <c r="F106" s="51"/>
      <c r="G106" s="51"/>
      <c r="H106" s="51"/>
      <c r="I106" s="151"/>
      <c r="J106" s="51"/>
      <c r="K106" s="51"/>
      <c r="L106" s="37"/>
    </row>
    <row r="107" spans="2:47" s="1" customFormat="1" ht="25" customHeight="1">
      <c r="B107" s="33"/>
      <c r="C107" s="22" t="s">
        <v>155</v>
      </c>
      <c r="D107" s="34"/>
      <c r="E107" s="34"/>
      <c r="F107" s="34"/>
      <c r="G107" s="34"/>
      <c r="H107" s="34"/>
      <c r="I107" s="117"/>
      <c r="J107" s="34"/>
      <c r="K107" s="34"/>
      <c r="L107" s="37"/>
    </row>
    <row r="108" spans="2:47" s="1" customFormat="1" ht="7" customHeight="1">
      <c r="B108" s="33"/>
      <c r="C108" s="34"/>
      <c r="D108" s="34"/>
      <c r="E108" s="34"/>
      <c r="F108" s="34"/>
      <c r="G108" s="34"/>
      <c r="H108" s="34"/>
      <c r="I108" s="117"/>
      <c r="J108" s="34"/>
      <c r="K108" s="34"/>
      <c r="L108" s="37"/>
    </row>
    <row r="109" spans="2:47" s="1" customFormat="1" ht="12.1" customHeight="1">
      <c r="B109" s="33"/>
      <c r="C109" s="28" t="s">
        <v>16</v>
      </c>
      <c r="D109" s="34"/>
      <c r="E109" s="34"/>
      <c r="F109" s="34"/>
      <c r="G109" s="34"/>
      <c r="H109" s="34"/>
      <c r="I109" s="117"/>
      <c r="J109" s="34"/>
      <c r="K109" s="34"/>
      <c r="L109" s="37"/>
    </row>
    <row r="110" spans="2:47" s="1" customFormat="1" ht="16.3" customHeight="1">
      <c r="B110" s="33"/>
      <c r="C110" s="34"/>
      <c r="D110" s="34"/>
      <c r="E110" s="306" t="str">
        <f>E7</f>
        <v>NYMBURK - REGENERACE PANELOVÉHO SÍDLIŠTĚ JANKOVICE</v>
      </c>
      <c r="F110" s="307"/>
      <c r="G110" s="307"/>
      <c r="H110" s="307"/>
      <c r="I110" s="117"/>
      <c r="J110" s="34"/>
      <c r="K110" s="34"/>
      <c r="L110" s="37"/>
    </row>
    <row r="111" spans="2:47" ht="12.1" customHeight="1">
      <c r="B111" s="20"/>
      <c r="C111" s="28" t="s">
        <v>112</v>
      </c>
      <c r="D111" s="21"/>
      <c r="E111" s="21"/>
      <c r="F111" s="21"/>
      <c r="G111" s="21"/>
      <c r="H111" s="21"/>
      <c r="J111" s="21"/>
      <c r="K111" s="21"/>
      <c r="L111" s="19"/>
    </row>
    <row r="112" spans="2:47" s="1" customFormat="1" ht="16.3" customHeight="1">
      <c r="B112" s="33"/>
      <c r="C112" s="34"/>
      <c r="D112" s="34"/>
      <c r="E112" s="306" t="s">
        <v>116</v>
      </c>
      <c r="F112" s="305"/>
      <c r="G112" s="305"/>
      <c r="H112" s="305"/>
      <c r="I112" s="117"/>
      <c r="J112" s="34"/>
      <c r="K112" s="34"/>
      <c r="L112" s="37"/>
    </row>
    <row r="113" spans="2:65" s="1" customFormat="1" ht="12.1" customHeight="1">
      <c r="B113" s="33"/>
      <c r="C113" s="28" t="s">
        <v>120</v>
      </c>
      <c r="D113" s="34"/>
      <c r="E113" s="34"/>
      <c r="F113" s="34"/>
      <c r="G113" s="34"/>
      <c r="H113" s="34"/>
      <c r="I113" s="117"/>
      <c r="J113" s="34"/>
      <c r="K113" s="34"/>
      <c r="L113" s="37"/>
    </row>
    <row r="114" spans="2:65" s="1" customFormat="1" ht="16.3" customHeight="1">
      <c r="B114" s="33"/>
      <c r="C114" s="34"/>
      <c r="D114" s="34"/>
      <c r="E114" s="289" t="str">
        <f>E11</f>
        <v>I.etapa-VO - SO 401 Veřejné osvětlení - I.etapa</v>
      </c>
      <c r="F114" s="305"/>
      <c r="G114" s="305"/>
      <c r="H114" s="305"/>
      <c r="I114" s="117"/>
      <c r="J114" s="34"/>
      <c r="K114" s="34"/>
      <c r="L114" s="37"/>
    </row>
    <row r="115" spans="2:65" s="1" customFormat="1" ht="7" customHeight="1">
      <c r="B115" s="33"/>
      <c r="C115" s="34"/>
      <c r="D115" s="34"/>
      <c r="E115" s="34"/>
      <c r="F115" s="34"/>
      <c r="G115" s="34"/>
      <c r="H115" s="34"/>
      <c r="I115" s="117"/>
      <c r="J115" s="34"/>
      <c r="K115" s="34"/>
      <c r="L115" s="37"/>
    </row>
    <row r="116" spans="2:65" s="1" customFormat="1" ht="12.1" customHeight="1">
      <c r="B116" s="33"/>
      <c r="C116" s="28" t="s">
        <v>20</v>
      </c>
      <c r="D116" s="34"/>
      <c r="E116" s="34"/>
      <c r="F116" s="26" t="str">
        <f>F14</f>
        <v xml:space="preserve"> </v>
      </c>
      <c r="G116" s="34"/>
      <c r="H116" s="34"/>
      <c r="I116" s="118" t="s">
        <v>22</v>
      </c>
      <c r="J116" s="60" t="str">
        <f>IF(J14="","",J14)</f>
        <v>30. 9. 2019</v>
      </c>
      <c r="K116" s="34"/>
      <c r="L116" s="37"/>
    </row>
    <row r="117" spans="2:65" s="1" customFormat="1" ht="7" customHeight="1">
      <c r="B117" s="33"/>
      <c r="C117" s="34"/>
      <c r="D117" s="34"/>
      <c r="E117" s="34"/>
      <c r="F117" s="34"/>
      <c r="G117" s="34"/>
      <c r="H117" s="34"/>
      <c r="I117" s="117"/>
      <c r="J117" s="34"/>
      <c r="K117" s="34"/>
      <c r="L117" s="37"/>
    </row>
    <row r="118" spans="2:65" s="1" customFormat="1" ht="15.3" customHeight="1">
      <c r="B118" s="33"/>
      <c r="C118" s="28" t="s">
        <v>24</v>
      </c>
      <c r="D118" s="34"/>
      <c r="E118" s="34"/>
      <c r="F118" s="26" t="str">
        <f>E17</f>
        <v xml:space="preserve"> </v>
      </c>
      <c r="G118" s="34"/>
      <c r="H118" s="34"/>
      <c r="I118" s="118" t="s">
        <v>29</v>
      </c>
      <c r="J118" s="31" t="str">
        <f>E23</f>
        <v xml:space="preserve"> </v>
      </c>
      <c r="K118" s="34"/>
      <c r="L118" s="37"/>
    </row>
    <row r="119" spans="2:65" s="1" customFormat="1" ht="15.3" customHeight="1">
      <c r="B119" s="33"/>
      <c r="C119" s="28" t="s">
        <v>27</v>
      </c>
      <c r="D119" s="34"/>
      <c r="E119" s="34"/>
      <c r="F119" s="26" t="str">
        <f>IF(E20="","",E20)</f>
        <v>Vyplň údaj</v>
      </c>
      <c r="G119" s="34"/>
      <c r="H119" s="34"/>
      <c r="I119" s="118" t="s">
        <v>31</v>
      </c>
      <c r="J119" s="31" t="str">
        <f>E26</f>
        <v xml:space="preserve"> </v>
      </c>
      <c r="K119" s="34"/>
      <c r="L119" s="37"/>
    </row>
    <row r="120" spans="2:65" s="1" customFormat="1" ht="10.4" customHeight="1">
      <c r="B120" s="33"/>
      <c r="C120" s="34"/>
      <c r="D120" s="34"/>
      <c r="E120" s="34"/>
      <c r="F120" s="34"/>
      <c r="G120" s="34"/>
      <c r="H120" s="34"/>
      <c r="I120" s="117"/>
      <c r="J120" s="34"/>
      <c r="K120" s="34"/>
      <c r="L120" s="37"/>
    </row>
    <row r="121" spans="2:65" s="10" customFormat="1" ht="29.25" customHeight="1">
      <c r="B121" s="170"/>
      <c r="C121" s="171" t="s">
        <v>156</v>
      </c>
      <c r="D121" s="172" t="s">
        <v>58</v>
      </c>
      <c r="E121" s="172" t="s">
        <v>54</v>
      </c>
      <c r="F121" s="172" t="s">
        <v>55</v>
      </c>
      <c r="G121" s="172" t="s">
        <v>157</v>
      </c>
      <c r="H121" s="172" t="s">
        <v>158</v>
      </c>
      <c r="I121" s="173" t="s">
        <v>159</v>
      </c>
      <c r="J121" s="174" t="s">
        <v>133</v>
      </c>
      <c r="K121" s="175" t="s">
        <v>160</v>
      </c>
      <c r="L121" s="176"/>
      <c r="M121" s="69" t="s">
        <v>1</v>
      </c>
      <c r="N121" s="70" t="s">
        <v>37</v>
      </c>
      <c r="O121" s="70" t="s">
        <v>161</v>
      </c>
      <c r="P121" s="70" t="s">
        <v>162</v>
      </c>
      <c r="Q121" s="70" t="s">
        <v>163</v>
      </c>
      <c r="R121" s="70" t="s">
        <v>164</v>
      </c>
      <c r="S121" s="70" t="s">
        <v>165</v>
      </c>
      <c r="T121" s="71" t="s">
        <v>166</v>
      </c>
    </row>
    <row r="122" spans="2:65" s="1" customFormat="1" ht="22.75" customHeight="1">
      <c r="B122" s="33"/>
      <c r="C122" s="76" t="s">
        <v>167</v>
      </c>
      <c r="D122" s="34"/>
      <c r="E122" s="34"/>
      <c r="F122" s="34"/>
      <c r="G122" s="34"/>
      <c r="H122" s="34"/>
      <c r="I122" s="117"/>
      <c r="J122" s="177">
        <f>BK122</f>
        <v>0</v>
      </c>
      <c r="K122" s="34"/>
      <c r="L122" s="37"/>
      <c r="M122" s="72"/>
      <c r="N122" s="73"/>
      <c r="O122" s="73"/>
      <c r="P122" s="178">
        <f>P123</f>
        <v>0</v>
      </c>
      <c r="Q122" s="73"/>
      <c r="R122" s="178">
        <f>R123</f>
        <v>0</v>
      </c>
      <c r="S122" s="73"/>
      <c r="T122" s="179">
        <f>T123</f>
        <v>0</v>
      </c>
      <c r="AT122" s="16" t="s">
        <v>72</v>
      </c>
      <c r="AU122" s="16" t="s">
        <v>135</v>
      </c>
      <c r="BK122" s="180">
        <f>BK123</f>
        <v>0</v>
      </c>
    </row>
    <row r="123" spans="2:65" s="11" customFormat="1" ht="26" customHeight="1">
      <c r="B123" s="181"/>
      <c r="C123" s="182"/>
      <c r="D123" s="183" t="s">
        <v>72</v>
      </c>
      <c r="E123" s="184" t="s">
        <v>168</v>
      </c>
      <c r="F123" s="184" t="s">
        <v>168</v>
      </c>
      <c r="G123" s="182"/>
      <c r="H123" s="182"/>
      <c r="I123" s="185"/>
      <c r="J123" s="186">
        <f>BK123</f>
        <v>0</v>
      </c>
      <c r="K123" s="182"/>
      <c r="L123" s="187"/>
      <c r="M123" s="188"/>
      <c r="N123" s="189"/>
      <c r="O123" s="189"/>
      <c r="P123" s="190">
        <f>P124</f>
        <v>0</v>
      </c>
      <c r="Q123" s="189"/>
      <c r="R123" s="190">
        <f>R124</f>
        <v>0</v>
      </c>
      <c r="S123" s="189"/>
      <c r="T123" s="191">
        <f>T124</f>
        <v>0</v>
      </c>
      <c r="AR123" s="192" t="s">
        <v>80</v>
      </c>
      <c r="AT123" s="193" t="s">
        <v>72</v>
      </c>
      <c r="AU123" s="193" t="s">
        <v>73</v>
      </c>
      <c r="AY123" s="192" t="s">
        <v>170</v>
      </c>
      <c r="BK123" s="194">
        <f>BK124</f>
        <v>0</v>
      </c>
    </row>
    <row r="124" spans="2:65" s="11" customFormat="1" ht="22.75" customHeight="1">
      <c r="B124" s="181"/>
      <c r="C124" s="182"/>
      <c r="D124" s="183" t="s">
        <v>72</v>
      </c>
      <c r="E124" s="195" t="s">
        <v>1081</v>
      </c>
      <c r="F124" s="195" t="s">
        <v>1082</v>
      </c>
      <c r="G124" s="182"/>
      <c r="H124" s="182"/>
      <c r="I124" s="185"/>
      <c r="J124" s="196">
        <f>BK124</f>
        <v>0</v>
      </c>
      <c r="K124" s="182"/>
      <c r="L124" s="187"/>
      <c r="M124" s="188"/>
      <c r="N124" s="189"/>
      <c r="O124" s="189"/>
      <c r="P124" s="190">
        <f>SUM(P125:P185)</f>
        <v>0</v>
      </c>
      <c r="Q124" s="189"/>
      <c r="R124" s="190">
        <f>SUM(R125:R185)</f>
        <v>0</v>
      </c>
      <c r="S124" s="189"/>
      <c r="T124" s="191">
        <f>SUM(T125:T185)</f>
        <v>0</v>
      </c>
      <c r="AR124" s="192" t="s">
        <v>80</v>
      </c>
      <c r="AT124" s="193" t="s">
        <v>72</v>
      </c>
      <c r="AU124" s="193" t="s">
        <v>80</v>
      </c>
      <c r="AY124" s="192" t="s">
        <v>170</v>
      </c>
      <c r="BK124" s="194">
        <f>SUM(BK125:BK185)</f>
        <v>0</v>
      </c>
    </row>
    <row r="125" spans="2:65" s="1" customFormat="1" ht="16.3" customHeight="1">
      <c r="B125" s="33"/>
      <c r="C125" s="197" t="s">
        <v>80</v>
      </c>
      <c r="D125" s="197" t="s">
        <v>172</v>
      </c>
      <c r="E125" s="198" t="s">
        <v>1083</v>
      </c>
      <c r="F125" s="199" t="s">
        <v>1084</v>
      </c>
      <c r="G125" s="200" t="s">
        <v>744</v>
      </c>
      <c r="H125" s="201">
        <v>2</v>
      </c>
      <c r="I125" s="202"/>
      <c r="J125" s="203">
        <f t="shared" ref="J125:J156" si="0">ROUND(I125*H125,2)</f>
        <v>0</v>
      </c>
      <c r="K125" s="199" t="s">
        <v>1</v>
      </c>
      <c r="L125" s="37"/>
      <c r="M125" s="204" t="s">
        <v>1</v>
      </c>
      <c r="N125" s="205" t="s">
        <v>38</v>
      </c>
      <c r="O125" s="65"/>
      <c r="P125" s="206">
        <f t="shared" ref="P125:P156" si="1">O125*H125</f>
        <v>0</v>
      </c>
      <c r="Q125" s="206">
        <v>0</v>
      </c>
      <c r="R125" s="206">
        <f t="shared" ref="R125:R156" si="2">Q125*H125</f>
        <v>0</v>
      </c>
      <c r="S125" s="206">
        <v>0</v>
      </c>
      <c r="T125" s="207">
        <f t="shared" ref="T125:T156" si="3">S125*H125</f>
        <v>0</v>
      </c>
      <c r="AR125" s="208" t="s">
        <v>177</v>
      </c>
      <c r="AT125" s="208" t="s">
        <v>172</v>
      </c>
      <c r="AU125" s="208" t="s">
        <v>82</v>
      </c>
      <c r="AY125" s="16" t="s">
        <v>170</v>
      </c>
      <c r="BE125" s="209">
        <f t="shared" ref="BE125:BE156" si="4">IF(N125="základní",J125,0)</f>
        <v>0</v>
      </c>
      <c r="BF125" s="209">
        <f t="shared" ref="BF125:BF156" si="5">IF(N125="snížená",J125,0)</f>
        <v>0</v>
      </c>
      <c r="BG125" s="209">
        <f t="shared" ref="BG125:BG156" si="6">IF(N125="zákl. přenesená",J125,0)</f>
        <v>0</v>
      </c>
      <c r="BH125" s="209">
        <f t="shared" ref="BH125:BH156" si="7">IF(N125="sníž. přenesená",J125,0)</f>
        <v>0</v>
      </c>
      <c r="BI125" s="209">
        <f t="shared" ref="BI125:BI156" si="8">IF(N125="nulová",J125,0)</f>
        <v>0</v>
      </c>
      <c r="BJ125" s="16" t="s">
        <v>80</v>
      </c>
      <c r="BK125" s="209">
        <f t="shared" ref="BK125:BK156" si="9">ROUND(I125*H125,2)</f>
        <v>0</v>
      </c>
      <c r="BL125" s="16" t="s">
        <v>177</v>
      </c>
      <c r="BM125" s="208" t="s">
        <v>82</v>
      </c>
    </row>
    <row r="126" spans="2:65" s="1" customFormat="1" ht="16.3" customHeight="1">
      <c r="B126" s="33"/>
      <c r="C126" s="197" t="s">
        <v>82</v>
      </c>
      <c r="D126" s="197" t="s">
        <v>172</v>
      </c>
      <c r="E126" s="198" t="s">
        <v>1085</v>
      </c>
      <c r="F126" s="199" t="s">
        <v>1086</v>
      </c>
      <c r="G126" s="200" t="s">
        <v>233</v>
      </c>
      <c r="H126" s="201">
        <v>1000</v>
      </c>
      <c r="I126" s="202"/>
      <c r="J126" s="203">
        <f t="shared" si="0"/>
        <v>0</v>
      </c>
      <c r="K126" s="199" t="s">
        <v>1</v>
      </c>
      <c r="L126" s="37"/>
      <c r="M126" s="204" t="s">
        <v>1</v>
      </c>
      <c r="N126" s="205" t="s">
        <v>38</v>
      </c>
      <c r="O126" s="65"/>
      <c r="P126" s="206">
        <f t="shared" si="1"/>
        <v>0</v>
      </c>
      <c r="Q126" s="206">
        <v>0</v>
      </c>
      <c r="R126" s="206">
        <f t="shared" si="2"/>
        <v>0</v>
      </c>
      <c r="S126" s="206">
        <v>0</v>
      </c>
      <c r="T126" s="207">
        <f t="shared" si="3"/>
        <v>0</v>
      </c>
      <c r="AR126" s="208" t="s">
        <v>177</v>
      </c>
      <c r="AT126" s="208" t="s">
        <v>172</v>
      </c>
      <c r="AU126" s="208" t="s">
        <v>82</v>
      </c>
      <c r="AY126" s="16" t="s">
        <v>170</v>
      </c>
      <c r="BE126" s="209">
        <f t="shared" si="4"/>
        <v>0</v>
      </c>
      <c r="BF126" s="209">
        <f t="shared" si="5"/>
        <v>0</v>
      </c>
      <c r="BG126" s="209">
        <f t="shared" si="6"/>
        <v>0</v>
      </c>
      <c r="BH126" s="209">
        <f t="shared" si="7"/>
        <v>0</v>
      </c>
      <c r="BI126" s="209">
        <f t="shared" si="8"/>
        <v>0</v>
      </c>
      <c r="BJ126" s="16" t="s">
        <v>80</v>
      </c>
      <c r="BK126" s="209">
        <f t="shared" si="9"/>
        <v>0</v>
      </c>
      <c r="BL126" s="16" t="s">
        <v>177</v>
      </c>
      <c r="BM126" s="208" t="s">
        <v>177</v>
      </c>
    </row>
    <row r="127" spans="2:65" s="1" customFormat="1" ht="16.3" customHeight="1">
      <c r="B127" s="33"/>
      <c r="C127" s="197" t="s">
        <v>185</v>
      </c>
      <c r="D127" s="197" t="s">
        <v>172</v>
      </c>
      <c r="E127" s="198" t="s">
        <v>1087</v>
      </c>
      <c r="F127" s="199" t="s">
        <v>1088</v>
      </c>
      <c r="G127" s="200" t="s">
        <v>744</v>
      </c>
      <c r="H127" s="201">
        <v>28</v>
      </c>
      <c r="I127" s="202"/>
      <c r="J127" s="203">
        <f t="shared" si="0"/>
        <v>0</v>
      </c>
      <c r="K127" s="199" t="s">
        <v>1</v>
      </c>
      <c r="L127" s="37"/>
      <c r="M127" s="204" t="s">
        <v>1</v>
      </c>
      <c r="N127" s="205" t="s">
        <v>38</v>
      </c>
      <c r="O127" s="65"/>
      <c r="P127" s="206">
        <f t="shared" si="1"/>
        <v>0</v>
      </c>
      <c r="Q127" s="206">
        <v>0</v>
      </c>
      <c r="R127" s="206">
        <f t="shared" si="2"/>
        <v>0</v>
      </c>
      <c r="S127" s="206">
        <v>0</v>
      </c>
      <c r="T127" s="207">
        <f t="shared" si="3"/>
        <v>0</v>
      </c>
      <c r="AR127" s="208" t="s">
        <v>177</v>
      </c>
      <c r="AT127" s="208" t="s">
        <v>172</v>
      </c>
      <c r="AU127" s="208" t="s">
        <v>82</v>
      </c>
      <c r="AY127" s="16" t="s">
        <v>170</v>
      </c>
      <c r="BE127" s="209">
        <f t="shared" si="4"/>
        <v>0</v>
      </c>
      <c r="BF127" s="209">
        <f t="shared" si="5"/>
        <v>0</v>
      </c>
      <c r="BG127" s="209">
        <f t="shared" si="6"/>
        <v>0</v>
      </c>
      <c r="BH127" s="209">
        <f t="shared" si="7"/>
        <v>0</v>
      </c>
      <c r="BI127" s="209">
        <f t="shared" si="8"/>
        <v>0</v>
      </c>
      <c r="BJ127" s="16" t="s">
        <v>80</v>
      </c>
      <c r="BK127" s="209">
        <f t="shared" si="9"/>
        <v>0</v>
      </c>
      <c r="BL127" s="16" t="s">
        <v>177</v>
      </c>
      <c r="BM127" s="208" t="s">
        <v>200</v>
      </c>
    </row>
    <row r="128" spans="2:65" s="1" customFormat="1" ht="16.3" customHeight="1">
      <c r="B128" s="33"/>
      <c r="C128" s="197" t="s">
        <v>177</v>
      </c>
      <c r="D128" s="197" t="s">
        <v>172</v>
      </c>
      <c r="E128" s="198" t="s">
        <v>1089</v>
      </c>
      <c r="F128" s="199" t="s">
        <v>1090</v>
      </c>
      <c r="G128" s="200" t="s">
        <v>744</v>
      </c>
      <c r="H128" s="201">
        <v>28</v>
      </c>
      <c r="I128" s="202"/>
      <c r="J128" s="203">
        <f t="shared" si="0"/>
        <v>0</v>
      </c>
      <c r="K128" s="199" t="s">
        <v>1</v>
      </c>
      <c r="L128" s="37"/>
      <c r="M128" s="204" t="s">
        <v>1</v>
      </c>
      <c r="N128" s="205" t="s">
        <v>38</v>
      </c>
      <c r="O128" s="65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7">
        <f t="shared" si="3"/>
        <v>0</v>
      </c>
      <c r="AR128" s="208" t="s">
        <v>177</v>
      </c>
      <c r="AT128" s="208" t="s">
        <v>172</v>
      </c>
      <c r="AU128" s="208" t="s">
        <v>82</v>
      </c>
      <c r="AY128" s="16" t="s">
        <v>170</v>
      </c>
      <c r="BE128" s="209">
        <f t="shared" si="4"/>
        <v>0</v>
      </c>
      <c r="BF128" s="209">
        <f t="shared" si="5"/>
        <v>0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6" t="s">
        <v>80</v>
      </c>
      <c r="BK128" s="209">
        <f t="shared" si="9"/>
        <v>0</v>
      </c>
      <c r="BL128" s="16" t="s">
        <v>177</v>
      </c>
      <c r="BM128" s="208" t="s">
        <v>208</v>
      </c>
    </row>
    <row r="129" spans="2:65" s="1" customFormat="1" ht="16.3" customHeight="1">
      <c r="B129" s="33"/>
      <c r="C129" s="197" t="s">
        <v>194</v>
      </c>
      <c r="D129" s="197" t="s">
        <v>172</v>
      </c>
      <c r="E129" s="198" t="s">
        <v>1091</v>
      </c>
      <c r="F129" s="199" t="s">
        <v>1092</v>
      </c>
      <c r="G129" s="200" t="s">
        <v>744</v>
      </c>
      <c r="H129" s="201">
        <v>56</v>
      </c>
      <c r="I129" s="202"/>
      <c r="J129" s="203">
        <f t="shared" si="0"/>
        <v>0</v>
      </c>
      <c r="K129" s="199" t="s">
        <v>1</v>
      </c>
      <c r="L129" s="37"/>
      <c r="M129" s="204" t="s">
        <v>1</v>
      </c>
      <c r="N129" s="205" t="s">
        <v>38</v>
      </c>
      <c r="O129" s="65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7">
        <f t="shared" si="3"/>
        <v>0</v>
      </c>
      <c r="AR129" s="208" t="s">
        <v>177</v>
      </c>
      <c r="AT129" s="208" t="s">
        <v>172</v>
      </c>
      <c r="AU129" s="208" t="s">
        <v>82</v>
      </c>
      <c r="AY129" s="16" t="s">
        <v>170</v>
      </c>
      <c r="BE129" s="209">
        <f t="shared" si="4"/>
        <v>0</v>
      </c>
      <c r="BF129" s="209">
        <f t="shared" si="5"/>
        <v>0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6" t="s">
        <v>80</v>
      </c>
      <c r="BK129" s="209">
        <f t="shared" si="9"/>
        <v>0</v>
      </c>
      <c r="BL129" s="16" t="s">
        <v>177</v>
      </c>
      <c r="BM129" s="208" t="s">
        <v>218</v>
      </c>
    </row>
    <row r="130" spans="2:65" s="1" customFormat="1" ht="16.3" customHeight="1">
      <c r="B130" s="33"/>
      <c r="C130" s="197" t="s">
        <v>200</v>
      </c>
      <c r="D130" s="197" t="s">
        <v>172</v>
      </c>
      <c r="E130" s="198" t="s">
        <v>1093</v>
      </c>
      <c r="F130" s="199" t="s">
        <v>1094</v>
      </c>
      <c r="G130" s="200" t="s">
        <v>744</v>
      </c>
      <c r="H130" s="201">
        <v>2</v>
      </c>
      <c r="I130" s="202"/>
      <c r="J130" s="203">
        <f t="shared" si="0"/>
        <v>0</v>
      </c>
      <c r="K130" s="199" t="s">
        <v>1</v>
      </c>
      <c r="L130" s="37"/>
      <c r="M130" s="204" t="s">
        <v>1</v>
      </c>
      <c r="N130" s="205" t="s">
        <v>38</v>
      </c>
      <c r="O130" s="65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7">
        <f t="shared" si="3"/>
        <v>0</v>
      </c>
      <c r="AR130" s="208" t="s">
        <v>177</v>
      </c>
      <c r="AT130" s="208" t="s">
        <v>172</v>
      </c>
      <c r="AU130" s="208" t="s">
        <v>82</v>
      </c>
      <c r="AY130" s="16" t="s">
        <v>170</v>
      </c>
      <c r="BE130" s="209">
        <f t="shared" si="4"/>
        <v>0</v>
      </c>
      <c r="BF130" s="209">
        <f t="shared" si="5"/>
        <v>0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6" t="s">
        <v>80</v>
      </c>
      <c r="BK130" s="209">
        <f t="shared" si="9"/>
        <v>0</v>
      </c>
      <c r="BL130" s="16" t="s">
        <v>177</v>
      </c>
      <c r="BM130" s="208" t="s">
        <v>230</v>
      </c>
    </row>
    <row r="131" spans="2:65" s="1" customFormat="1" ht="16.3" customHeight="1">
      <c r="B131" s="33"/>
      <c r="C131" s="197" t="s">
        <v>204</v>
      </c>
      <c r="D131" s="197" t="s">
        <v>172</v>
      </c>
      <c r="E131" s="198" t="s">
        <v>1095</v>
      </c>
      <c r="F131" s="199" t="s">
        <v>1096</v>
      </c>
      <c r="G131" s="200" t="s">
        <v>744</v>
      </c>
      <c r="H131" s="201">
        <v>1</v>
      </c>
      <c r="I131" s="202"/>
      <c r="J131" s="203">
        <f t="shared" si="0"/>
        <v>0</v>
      </c>
      <c r="K131" s="199" t="s">
        <v>1</v>
      </c>
      <c r="L131" s="37"/>
      <c r="M131" s="204" t="s">
        <v>1</v>
      </c>
      <c r="N131" s="205" t="s">
        <v>38</v>
      </c>
      <c r="O131" s="65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AR131" s="208" t="s">
        <v>177</v>
      </c>
      <c r="AT131" s="208" t="s">
        <v>172</v>
      </c>
      <c r="AU131" s="208" t="s">
        <v>82</v>
      </c>
      <c r="AY131" s="16" t="s">
        <v>170</v>
      </c>
      <c r="BE131" s="209">
        <f t="shared" si="4"/>
        <v>0</v>
      </c>
      <c r="BF131" s="209">
        <f t="shared" si="5"/>
        <v>0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6" t="s">
        <v>80</v>
      </c>
      <c r="BK131" s="209">
        <f t="shared" si="9"/>
        <v>0</v>
      </c>
      <c r="BL131" s="16" t="s">
        <v>177</v>
      </c>
      <c r="BM131" s="208" t="s">
        <v>243</v>
      </c>
    </row>
    <row r="132" spans="2:65" s="1" customFormat="1" ht="16.3" customHeight="1">
      <c r="B132" s="33"/>
      <c r="C132" s="197" t="s">
        <v>208</v>
      </c>
      <c r="D132" s="197" t="s">
        <v>172</v>
      </c>
      <c r="E132" s="198" t="s">
        <v>1097</v>
      </c>
      <c r="F132" s="199" t="s">
        <v>1098</v>
      </c>
      <c r="G132" s="200" t="s">
        <v>744</v>
      </c>
      <c r="H132" s="201">
        <v>23</v>
      </c>
      <c r="I132" s="202"/>
      <c r="J132" s="203">
        <f t="shared" si="0"/>
        <v>0</v>
      </c>
      <c r="K132" s="199" t="s">
        <v>1</v>
      </c>
      <c r="L132" s="37"/>
      <c r="M132" s="204" t="s">
        <v>1</v>
      </c>
      <c r="N132" s="205" t="s">
        <v>38</v>
      </c>
      <c r="O132" s="65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AR132" s="208" t="s">
        <v>177</v>
      </c>
      <c r="AT132" s="208" t="s">
        <v>172</v>
      </c>
      <c r="AU132" s="208" t="s">
        <v>82</v>
      </c>
      <c r="AY132" s="16" t="s">
        <v>170</v>
      </c>
      <c r="BE132" s="209">
        <f t="shared" si="4"/>
        <v>0</v>
      </c>
      <c r="BF132" s="209">
        <f t="shared" si="5"/>
        <v>0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6" t="s">
        <v>80</v>
      </c>
      <c r="BK132" s="209">
        <f t="shared" si="9"/>
        <v>0</v>
      </c>
      <c r="BL132" s="16" t="s">
        <v>177</v>
      </c>
      <c r="BM132" s="208" t="s">
        <v>260</v>
      </c>
    </row>
    <row r="133" spans="2:65" s="1" customFormat="1" ht="16.3" customHeight="1">
      <c r="B133" s="33"/>
      <c r="C133" s="197" t="s">
        <v>214</v>
      </c>
      <c r="D133" s="197" t="s">
        <v>172</v>
      </c>
      <c r="E133" s="198" t="s">
        <v>1099</v>
      </c>
      <c r="F133" s="199" t="s">
        <v>1100</v>
      </c>
      <c r="G133" s="200" t="s">
        <v>744</v>
      </c>
      <c r="H133" s="201">
        <v>23</v>
      </c>
      <c r="I133" s="202"/>
      <c r="J133" s="203">
        <f t="shared" si="0"/>
        <v>0</v>
      </c>
      <c r="K133" s="199" t="s">
        <v>1</v>
      </c>
      <c r="L133" s="37"/>
      <c r="M133" s="204" t="s">
        <v>1</v>
      </c>
      <c r="N133" s="205" t="s">
        <v>38</v>
      </c>
      <c r="O133" s="65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7">
        <f t="shared" si="3"/>
        <v>0</v>
      </c>
      <c r="AR133" s="208" t="s">
        <v>177</v>
      </c>
      <c r="AT133" s="208" t="s">
        <v>172</v>
      </c>
      <c r="AU133" s="208" t="s">
        <v>82</v>
      </c>
      <c r="AY133" s="16" t="s">
        <v>170</v>
      </c>
      <c r="BE133" s="209">
        <f t="shared" si="4"/>
        <v>0</v>
      </c>
      <c r="BF133" s="209">
        <f t="shared" si="5"/>
        <v>0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6" t="s">
        <v>80</v>
      </c>
      <c r="BK133" s="209">
        <f t="shared" si="9"/>
        <v>0</v>
      </c>
      <c r="BL133" s="16" t="s">
        <v>177</v>
      </c>
      <c r="BM133" s="208" t="s">
        <v>271</v>
      </c>
    </row>
    <row r="134" spans="2:65" s="1" customFormat="1" ht="16.3" customHeight="1">
      <c r="B134" s="33"/>
      <c r="C134" s="197" t="s">
        <v>218</v>
      </c>
      <c r="D134" s="197" t="s">
        <v>172</v>
      </c>
      <c r="E134" s="198" t="s">
        <v>80</v>
      </c>
      <c r="F134" s="199" t="s">
        <v>1101</v>
      </c>
      <c r="G134" s="200" t="s">
        <v>744</v>
      </c>
      <c r="H134" s="201">
        <v>16</v>
      </c>
      <c r="I134" s="202"/>
      <c r="J134" s="203">
        <f t="shared" si="0"/>
        <v>0</v>
      </c>
      <c r="K134" s="199" t="s">
        <v>1</v>
      </c>
      <c r="L134" s="37"/>
      <c r="M134" s="204" t="s">
        <v>1</v>
      </c>
      <c r="N134" s="205" t="s">
        <v>38</v>
      </c>
      <c r="O134" s="65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7">
        <f t="shared" si="3"/>
        <v>0</v>
      </c>
      <c r="AR134" s="208" t="s">
        <v>177</v>
      </c>
      <c r="AT134" s="208" t="s">
        <v>172</v>
      </c>
      <c r="AU134" s="208" t="s">
        <v>82</v>
      </c>
      <c r="AY134" s="16" t="s">
        <v>170</v>
      </c>
      <c r="BE134" s="209">
        <f t="shared" si="4"/>
        <v>0</v>
      </c>
      <c r="BF134" s="209">
        <f t="shared" si="5"/>
        <v>0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6" t="s">
        <v>80</v>
      </c>
      <c r="BK134" s="209">
        <f t="shared" si="9"/>
        <v>0</v>
      </c>
      <c r="BL134" s="16" t="s">
        <v>177</v>
      </c>
      <c r="BM134" s="208" t="s">
        <v>1102</v>
      </c>
    </row>
    <row r="135" spans="2:65" s="1" customFormat="1" ht="23.1" customHeight="1">
      <c r="B135" s="33"/>
      <c r="C135" s="197" t="s">
        <v>226</v>
      </c>
      <c r="D135" s="197" t="s">
        <v>172</v>
      </c>
      <c r="E135" s="198" t="s">
        <v>82</v>
      </c>
      <c r="F135" s="199" t="s">
        <v>1103</v>
      </c>
      <c r="G135" s="200" t="s">
        <v>744</v>
      </c>
      <c r="H135" s="201">
        <v>1</v>
      </c>
      <c r="I135" s="202"/>
      <c r="J135" s="203">
        <f t="shared" si="0"/>
        <v>0</v>
      </c>
      <c r="K135" s="199" t="s">
        <v>1</v>
      </c>
      <c r="L135" s="37"/>
      <c r="M135" s="204" t="s">
        <v>1</v>
      </c>
      <c r="N135" s="205" t="s">
        <v>38</v>
      </c>
      <c r="O135" s="65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7">
        <f t="shared" si="3"/>
        <v>0</v>
      </c>
      <c r="AR135" s="208" t="s">
        <v>177</v>
      </c>
      <c r="AT135" s="208" t="s">
        <v>172</v>
      </c>
      <c r="AU135" s="208" t="s">
        <v>82</v>
      </c>
      <c r="AY135" s="16" t="s">
        <v>170</v>
      </c>
      <c r="BE135" s="209">
        <f t="shared" si="4"/>
        <v>0</v>
      </c>
      <c r="BF135" s="209">
        <f t="shared" si="5"/>
        <v>0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6" t="s">
        <v>80</v>
      </c>
      <c r="BK135" s="209">
        <f t="shared" si="9"/>
        <v>0</v>
      </c>
      <c r="BL135" s="16" t="s">
        <v>177</v>
      </c>
      <c r="BM135" s="208" t="s">
        <v>1104</v>
      </c>
    </row>
    <row r="136" spans="2:65" s="1" customFormat="1" ht="16.3" customHeight="1">
      <c r="B136" s="33"/>
      <c r="C136" s="197" t="s">
        <v>230</v>
      </c>
      <c r="D136" s="197" t="s">
        <v>172</v>
      </c>
      <c r="E136" s="198" t="s">
        <v>185</v>
      </c>
      <c r="F136" s="199" t="s">
        <v>1105</v>
      </c>
      <c r="G136" s="200" t="s">
        <v>744</v>
      </c>
      <c r="H136" s="201">
        <v>6</v>
      </c>
      <c r="I136" s="202"/>
      <c r="J136" s="203">
        <f t="shared" si="0"/>
        <v>0</v>
      </c>
      <c r="K136" s="199" t="s">
        <v>1</v>
      </c>
      <c r="L136" s="37"/>
      <c r="M136" s="204" t="s">
        <v>1</v>
      </c>
      <c r="N136" s="205" t="s">
        <v>38</v>
      </c>
      <c r="O136" s="65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7">
        <f t="shared" si="3"/>
        <v>0</v>
      </c>
      <c r="AR136" s="208" t="s">
        <v>177</v>
      </c>
      <c r="AT136" s="208" t="s">
        <v>172</v>
      </c>
      <c r="AU136" s="208" t="s">
        <v>82</v>
      </c>
      <c r="AY136" s="16" t="s">
        <v>170</v>
      </c>
      <c r="BE136" s="209">
        <f t="shared" si="4"/>
        <v>0</v>
      </c>
      <c r="BF136" s="209">
        <f t="shared" si="5"/>
        <v>0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6" t="s">
        <v>80</v>
      </c>
      <c r="BK136" s="209">
        <f t="shared" si="9"/>
        <v>0</v>
      </c>
      <c r="BL136" s="16" t="s">
        <v>177</v>
      </c>
      <c r="BM136" s="208" t="s">
        <v>1106</v>
      </c>
    </row>
    <row r="137" spans="2:65" s="1" customFormat="1" ht="16.3" customHeight="1">
      <c r="B137" s="33"/>
      <c r="C137" s="197" t="s">
        <v>236</v>
      </c>
      <c r="D137" s="197" t="s">
        <v>172</v>
      </c>
      <c r="E137" s="198" t="s">
        <v>204</v>
      </c>
      <c r="F137" s="199" t="s">
        <v>1107</v>
      </c>
      <c r="G137" s="200" t="s">
        <v>744</v>
      </c>
      <c r="H137" s="201">
        <v>1</v>
      </c>
      <c r="I137" s="202"/>
      <c r="J137" s="203">
        <f t="shared" si="0"/>
        <v>0</v>
      </c>
      <c r="K137" s="199" t="s">
        <v>1</v>
      </c>
      <c r="L137" s="37"/>
      <c r="M137" s="204" t="s">
        <v>1</v>
      </c>
      <c r="N137" s="205" t="s">
        <v>38</v>
      </c>
      <c r="O137" s="65"/>
      <c r="P137" s="206">
        <f t="shared" si="1"/>
        <v>0</v>
      </c>
      <c r="Q137" s="206">
        <v>0</v>
      </c>
      <c r="R137" s="206">
        <f t="shared" si="2"/>
        <v>0</v>
      </c>
      <c r="S137" s="206">
        <v>0</v>
      </c>
      <c r="T137" s="207">
        <f t="shared" si="3"/>
        <v>0</v>
      </c>
      <c r="AR137" s="208" t="s">
        <v>177</v>
      </c>
      <c r="AT137" s="208" t="s">
        <v>172</v>
      </c>
      <c r="AU137" s="208" t="s">
        <v>82</v>
      </c>
      <c r="AY137" s="16" t="s">
        <v>170</v>
      </c>
      <c r="BE137" s="209">
        <f t="shared" si="4"/>
        <v>0</v>
      </c>
      <c r="BF137" s="209">
        <f t="shared" si="5"/>
        <v>0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6" t="s">
        <v>80</v>
      </c>
      <c r="BK137" s="209">
        <f t="shared" si="9"/>
        <v>0</v>
      </c>
      <c r="BL137" s="16" t="s">
        <v>177</v>
      </c>
      <c r="BM137" s="208" t="s">
        <v>290</v>
      </c>
    </row>
    <row r="138" spans="2:65" s="1" customFormat="1" ht="23.1" customHeight="1">
      <c r="B138" s="33"/>
      <c r="C138" s="197" t="s">
        <v>243</v>
      </c>
      <c r="D138" s="197" t="s">
        <v>172</v>
      </c>
      <c r="E138" s="198" t="s">
        <v>214</v>
      </c>
      <c r="F138" s="199" t="s">
        <v>1108</v>
      </c>
      <c r="G138" s="200" t="s">
        <v>744</v>
      </c>
      <c r="H138" s="201">
        <v>3</v>
      </c>
      <c r="I138" s="202"/>
      <c r="J138" s="203">
        <f t="shared" si="0"/>
        <v>0</v>
      </c>
      <c r="K138" s="199" t="s">
        <v>1</v>
      </c>
      <c r="L138" s="37"/>
      <c r="M138" s="204" t="s">
        <v>1</v>
      </c>
      <c r="N138" s="205" t="s">
        <v>38</v>
      </c>
      <c r="O138" s="65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7">
        <f t="shared" si="3"/>
        <v>0</v>
      </c>
      <c r="AR138" s="208" t="s">
        <v>177</v>
      </c>
      <c r="AT138" s="208" t="s">
        <v>172</v>
      </c>
      <c r="AU138" s="208" t="s">
        <v>82</v>
      </c>
      <c r="AY138" s="16" t="s">
        <v>170</v>
      </c>
      <c r="BE138" s="209">
        <f t="shared" si="4"/>
        <v>0</v>
      </c>
      <c r="BF138" s="209">
        <f t="shared" si="5"/>
        <v>0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6" t="s">
        <v>80</v>
      </c>
      <c r="BK138" s="209">
        <f t="shared" si="9"/>
        <v>0</v>
      </c>
      <c r="BL138" s="16" t="s">
        <v>177</v>
      </c>
      <c r="BM138" s="208" t="s">
        <v>1109</v>
      </c>
    </row>
    <row r="139" spans="2:65" s="1" customFormat="1" ht="16.3" customHeight="1">
      <c r="B139" s="33"/>
      <c r="C139" s="197" t="s">
        <v>8</v>
      </c>
      <c r="D139" s="197" t="s">
        <v>172</v>
      </c>
      <c r="E139" s="198" t="s">
        <v>218</v>
      </c>
      <c r="F139" s="199" t="s">
        <v>1110</v>
      </c>
      <c r="G139" s="200" t="s">
        <v>744</v>
      </c>
      <c r="H139" s="201">
        <v>1</v>
      </c>
      <c r="I139" s="202"/>
      <c r="J139" s="203">
        <f t="shared" si="0"/>
        <v>0</v>
      </c>
      <c r="K139" s="199" t="s">
        <v>1</v>
      </c>
      <c r="L139" s="37"/>
      <c r="M139" s="204" t="s">
        <v>1</v>
      </c>
      <c r="N139" s="205" t="s">
        <v>38</v>
      </c>
      <c r="O139" s="65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7">
        <f t="shared" si="3"/>
        <v>0</v>
      </c>
      <c r="AR139" s="208" t="s">
        <v>177</v>
      </c>
      <c r="AT139" s="208" t="s">
        <v>172</v>
      </c>
      <c r="AU139" s="208" t="s">
        <v>82</v>
      </c>
      <c r="AY139" s="16" t="s">
        <v>170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6" t="s">
        <v>80</v>
      </c>
      <c r="BK139" s="209">
        <f t="shared" si="9"/>
        <v>0</v>
      </c>
      <c r="BL139" s="16" t="s">
        <v>177</v>
      </c>
      <c r="BM139" s="208" t="s">
        <v>310</v>
      </c>
    </row>
    <row r="140" spans="2:65" s="1" customFormat="1" ht="16.3" customHeight="1">
      <c r="B140" s="33"/>
      <c r="C140" s="197" t="s">
        <v>260</v>
      </c>
      <c r="D140" s="197" t="s">
        <v>172</v>
      </c>
      <c r="E140" s="198" t="s">
        <v>226</v>
      </c>
      <c r="F140" s="199" t="s">
        <v>1111</v>
      </c>
      <c r="G140" s="200" t="s">
        <v>744</v>
      </c>
      <c r="H140" s="201">
        <v>1</v>
      </c>
      <c r="I140" s="202"/>
      <c r="J140" s="203">
        <f t="shared" si="0"/>
        <v>0</v>
      </c>
      <c r="K140" s="199" t="s">
        <v>1</v>
      </c>
      <c r="L140" s="37"/>
      <c r="M140" s="204" t="s">
        <v>1</v>
      </c>
      <c r="N140" s="205" t="s">
        <v>38</v>
      </c>
      <c r="O140" s="65"/>
      <c r="P140" s="206">
        <f t="shared" si="1"/>
        <v>0</v>
      </c>
      <c r="Q140" s="206">
        <v>0</v>
      </c>
      <c r="R140" s="206">
        <f t="shared" si="2"/>
        <v>0</v>
      </c>
      <c r="S140" s="206">
        <v>0</v>
      </c>
      <c r="T140" s="207">
        <f t="shared" si="3"/>
        <v>0</v>
      </c>
      <c r="AR140" s="208" t="s">
        <v>177</v>
      </c>
      <c r="AT140" s="208" t="s">
        <v>172</v>
      </c>
      <c r="AU140" s="208" t="s">
        <v>82</v>
      </c>
      <c r="AY140" s="16" t="s">
        <v>170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6" t="s">
        <v>80</v>
      </c>
      <c r="BK140" s="209">
        <f t="shared" si="9"/>
        <v>0</v>
      </c>
      <c r="BL140" s="16" t="s">
        <v>177</v>
      </c>
      <c r="BM140" s="208" t="s">
        <v>1112</v>
      </c>
    </row>
    <row r="141" spans="2:65" s="1" customFormat="1" ht="16.3" customHeight="1">
      <c r="B141" s="33"/>
      <c r="C141" s="197" t="s">
        <v>266</v>
      </c>
      <c r="D141" s="197" t="s">
        <v>172</v>
      </c>
      <c r="E141" s="198" t="s">
        <v>230</v>
      </c>
      <c r="F141" s="199" t="s">
        <v>1113</v>
      </c>
      <c r="G141" s="200" t="s">
        <v>744</v>
      </c>
      <c r="H141" s="201">
        <v>1</v>
      </c>
      <c r="I141" s="202"/>
      <c r="J141" s="203">
        <f t="shared" si="0"/>
        <v>0</v>
      </c>
      <c r="K141" s="199" t="s">
        <v>1</v>
      </c>
      <c r="L141" s="37"/>
      <c r="M141" s="204" t="s">
        <v>1</v>
      </c>
      <c r="N141" s="205" t="s">
        <v>38</v>
      </c>
      <c r="O141" s="65"/>
      <c r="P141" s="206">
        <f t="shared" si="1"/>
        <v>0</v>
      </c>
      <c r="Q141" s="206">
        <v>0</v>
      </c>
      <c r="R141" s="206">
        <f t="shared" si="2"/>
        <v>0</v>
      </c>
      <c r="S141" s="206">
        <v>0</v>
      </c>
      <c r="T141" s="207">
        <f t="shared" si="3"/>
        <v>0</v>
      </c>
      <c r="AR141" s="208" t="s">
        <v>177</v>
      </c>
      <c r="AT141" s="208" t="s">
        <v>172</v>
      </c>
      <c r="AU141" s="208" t="s">
        <v>82</v>
      </c>
      <c r="AY141" s="16" t="s">
        <v>170</v>
      </c>
      <c r="BE141" s="209">
        <f t="shared" si="4"/>
        <v>0</v>
      </c>
      <c r="BF141" s="209">
        <f t="shared" si="5"/>
        <v>0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6" t="s">
        <v>80</v>
      </c>
      <c r="BK141" s="209">
        <f t="shared" si="9"/>
        <v>0</v>
      </c>
      <c r="BL141" s="16" t="s">
        <v>177</v>
      </c>
      <c r="BM141" s="208" t="s">
        <v>1114</v>
      </c>
    </row>
    <row r="142" spans="2:65" s="1" customFormat="1" ht="16.3" customHeight="1">
      <c r="B142" s="33"/>
      <c r="C142" s="197" t="s">
        <v>271</v>
      </c>
      <c r="D142" s="197" t="s">
        <v>172</v>
      </c>
      <c r="E142" s="198" t="s">
        <v>236</v>
      </c>
      <c r="F142" s="199" t="s">
        <v>1115</v>
      </c>
      <c r="G142" s="200" t="s">
        <v>744</v>
      </c>
      <c r="H142" s="201">
        <v>1</v>
      </c>
      <c r="I142" s="202"/>
      <c r="J142" s="203">
        <f t="shared" si="0"/>
        <v>0</v>
      </c>
      <c r="K142" s="199" t="s">
        <v>1</v>
      </c>
      <c r="L142" s="37"/>
      <c r="M142" s="204" t="s">
        <v>1</v>
      </c>
      <c r="N142" s="205" t="s">
        <v>38</v>
      </c>
      <c r="O142" s="65"/>
      <c r="P142" s="206">
        <f t="shared" si="1"/>
        <v>0</v>
      </c>
      <c r="Q142" s="206">
        <v>0</v>
      </c>
      <c r="R142" s="206">
        <f t="shared" si="2"/>
        <v>0</v>
      </c>
      <c r="S142" s="206">
        <v>0</v>
      </c>
      <c r="T142" s="207">
        <f t="shared" si="3"/>
        <v>0</v>
      </c>
      <c r="AR142" s="208" t="s">
        <v>177</v>
      </c>
      <c r="AT142" s="208" t="s">
        <v>172</v>
      </c>
      <c r="AU142" s="208" t="s">
        <v>82</v>
      </c>
      <c r="AY142" s="16" t="s">
        <v>170</v>
      </c>
      <c r="BE142" s="209">
        <f t="shared" si="4"/>
        <v>0</v>
      </c>
      <c r="BF142" s="209">
        <f t="shared" si="5"/>
        <v>0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6" t="s">
        <v>80</v>
      </c>
      <c r="BK142" s="209">
        <f t="shared" si="9"/>
        <v>0</v>
      </c>
      <c r="BL142" s="16" t="s">
        <v>177</v>
      </c>
      <c r="BM142" s="208" t="s">
        <v>1116</v>
      </c>
    </row>
    <row r="143" spans="2:65" s="1" customFormat="1" ht="23.1" customHeight="1">
      <c r="B143" s="33"/>
      <c r="C143" s="197" t="s">
        <v>275</v>
      </c>
      <c r="D143" s="197" t="s">
        <v>172</v>
      </c>
      <c r="E143" s="198" t="s">
        <v>243</v>
      </c>
      <c r="F143" s="199" t="s">
        <v>1117</v>
      </c>
      <c r="G143" s="200" t="s">
        <v>744</v>
      </c>
      <c r="H143" s="201">
        <v>2</v>
      </c>
      <c r="I143" s="202"/>
      <c r="J143" s="203">
        <f t="shared" si="0"/>
        <v>0</v>
      </c>
      <c r="K143" s="199" t="s">
        <v>1</v>
      </c>
      <c r="L143" s="37"/>
      <c r="M143" s="204" t="s">
        <v>1</v>
      </c>
      <c r="N143" s="205" t="s">
        <v>38</v>
      </c>
      <c r="O143" s="65"/>
      <c r="P143" s="206">
        <f t="shared" si="1"/>
        <v>0</v>
      </c>
      <c r="Q143" s="206">
        <v>0</v>
      </c>
      <c r="R143" s="206">
        <f t="shared" si="2"/>
        <v>0</v>
      </c>
      <c r="S143" s="206">
        <v>0</v>
      </c>
      <c r="T143" s="207">
        <f t="shared" si="3"/>
        <v>0</v>
      </c>
      <c r="AR143" s="208" t="s">
        <v>177</v>
      </c>
      <c r="AT143" s="208" t="s">
        <v>172</v>
      </c>
      <c r="AU143" s="208" t="s">
        <v>82</v>
      </c>
      <c r="AY143" s="16" t="s">
        <v>170</v>
      </c>
      <c r="BE143" s="209">
        <f t="shared" si="4"/>
        <v>0</v>
      </c>
      <c r="BF143" s="209">
        <f t="shared" si="5"/>
        <v>0</v>
      </c>
      <c r="BG143" s="209">
        <f t="shared" si="6"/>
        <v>0</v>
      </c>
      <c r="BH143" s="209">
        <f t="shared" si="7"/>
        <v>0</v>
      </c>
      <c r="BI143" s="209">
        <f t="shared" si="8"/>
        <v>0</v>
      </c>
      <c r="BJ143" s="16" t="s">
        <v>80</v>
      </c>
      <c r="BK143" s="209">
        <f t="shared" si="9"/>
        <v>0</v>
      </c>
      <c r="BL143" s="16" t="s">
        <v>177</v>
      </c>
      <c r="BM143" s="208" t="s">
        <v>1118</v>
      </c>
    </row>
    <row r="144" spans="2:65" s="1" customFormat="1" ht="16.3" customHeight="1">
      <c r="B144" s="33"/>
      <c r="C144" s="197" t="s">
        <v>281</v>
      </c>
      <c r="D144" s="197" t="s">
        <v>172</v>
      </c>
      <c r="E144" s="198" t="s">
        <v>1119</v>
      </c>
      <c r="F144" s="199" t="s">
        <v>1120</v>
      </c>
      <c r="G144" s="200" t="s">
        <v>744</v>
      </c>
      <c r="H144" s="201">
        <v>33</v>
      </c>
      <c r="I144" s="202"/>
      <c r="J144" s="203">
        <f t="shared" si="0"/>
        <v>0</v>
      </c>
      <c r="K144" s="199" t="s">
        <v>1</v>
      </c>
      <c r="L144" s="37"/>
      <c r="M144" s="204" t="s">
        <v>1</v>
      </c>
      <c r="N144" s="205" t="s">
        <v>38</v>
      </c>
      <c r="O144" s="65"/>
      <c r="P144" s="206">
        <f t="shared" si="1"/>
        <v>0</v>
      </c>
      <c r="Q144" s="206">
        <v>0</v>
      </c>
      <c r="R144" s="206">
        <f t="shared" si="2"/>
        <v>0</v>
      </c>
      <c r="S144" s="206">
        <v>0</v>
      </c>
      <c r="T144" s="207">
        <f t="shared" si="3"/>
        <v>0</v>
      </c>
      <c r="AR144" s="208" t="s">
        <v>177</v>
      </c>
      <c r="AT144" s="208" t="s">
        <v>172</v>
      </c>
      <c r="AU144" s="208" t="s">
        <v>82</v>
      </c>
      <c r="AY144" s="16" t="s">
        <v>170</v>
      </c>
      <c r="BE144" s="209">
        <f t="shared" si="4"/>
        <v>0</v>
      </c>
      <c r="BF144" s="209">
        <f t="shared" si="5"/>
        <v>0</v>
      </c>
      <c r="BG144" s="209">
        <f t="shared" si="6"/>
        <v>0</v>
      </c>
      <c r="BH144" s="209">
        <f t="shared" si="7"/>
        <v>0</v>
      </c>
      <c r="BI144" s="209">
        <f t="shared" si="8"/>
        <v>0</v>
      </c>
      <c r="BJ144" s="16" t="s">
        <v>80</v>
      </c>
      <c r="BK144" s="209">
        <f t="shared" si="9"/>
        <v>0</v>
      </c>
      <c r="BL144" s="16" t="s">
        <v>177</v>
      </c>
      <c r="BM144" s="208" t="s">
        <v>315</v>
      </c>
    </row>
    <row r="145" spans="2:65" s="1" customFormat="1" ht="16.3" customHeight="1">
      <c r="B145" s="33"/>
      <c r="C145" s="197" t="s">
        <v>7</v>
      </c>
      <c r="D145" s="197" t="s">
        <v>172</v>
      </c>
      <c r="E145" s="198" t="s">
        <v>1121</v>
      </c>
      <c r="F145" s="199" t="s">
        <v>1122</v>
      </c>
      <c r="G145" s="200" t="s">
        <v>744</v>
      </c>
      <c r="H145" s="201">
        <v>33</v>
      </c>
      <c r="I145" s="202"/>
      <c r="J145" s="203">
        <f t="shared" si="0"/>
        <v>0</v>
      </c>
      <c r="K145" s="199" t="s">
        <v>1</v>
      </c>
      <c r="L145" s="37"/>
      <c r="M145" s="204" t="s">
        <v>1</v>
      </c>
      <c r="N145" s="205" t="s">
        <v>38</v>
      </c>
      <c r="O145" s="65"/>
      <c r="P145" s="206">
        <f t="shared" si="1"/>
        <v>0</v>
      </c>
      <c r="Q145" s="206">
        <v>0</v>
      </c>
      <c r="R145" s="206">
        <f t="shared" si="2"/>
        <v>0</v>
      </c>
      <c r="S145" s="206">
        <v>0</v>
      </c>
      <c r="T145" s="207">
        <f t="shared" si="3"/>
        <v>0</v>
      </c>
      <c r="AR145" s="208" t="s">
        <v>177</v>
      </c>
      <c r="AT145" s="208" t="s">
        <v>172</v>
      </c>
      <c r="AU145" s="208" t="s">
        <v>82</v>
      </c>
      <c r="AY145" s="16" t="s">
        <v>170</v>
      </c>
      <c r="BE145" s="209">
        <f t="shared" si="4"/>
        <v>0</v>
      </c>
      <c r="BF145" s="209">
        <f t="shared" si="5"/>
        <v>0</v>
      </c>
      <c r="BG145" s="209">
        <f t="shared" si="6"/>
        <v>0</v>
      </c>
      <c r="BH145" s="209">
        <f t="shared" si="7"/>
        <v>0</v>
      </c>
      <c r="BI145" s="209">
        <f t="shared" si="8"/>
        <v>0</v>
      </c>
      <c r="BJ145" s="16" t="s">
        <v>80</v>
      </c>
      <c r="BK145" s="209">
        <f t="shared" si="9"/>
        <v>0</v>
      </c>
      <c r="BL145" s="16" t="s">
        <v>177</v>
      </c>
      <c r="BM145" s="208" t="s">
        <v>323</v>
      </c>
    </row>
    <row r="146" spans="2:65" s="1" customFormat="1" ht="16.3" customHeight="1">
      <c r="B146" s="33"/>
      <c r="C146" s="197" t="s">
        <v>290</v>
      </c>
      <c r="D146" s="197" t="s">
        <v>172</v>
      </c>
      <c r="E146" s="198" t="s">
        <v>1123</v>
      </c>
      <c r="F146" s="199" t="s">
        <v>1124</v>
      </c>
      <c r="G146" s="200" t="s">
        <v>744</v>
      </c>
      <c r="H146" s="201">
        <v>31</v>
      </c>
      <c r="I146" s="202"/>
      <c r="J146" s="203">
        <f t="shared" si="0"/>
        <v>0</v>
      </c>
      <c r="K146" s="199" t="s">
        <v>1</v>
      </c>
      <c r="L146" s="37"/>
      <c r="M146" s="204" t="s">
        <v>1</v>
      </c>
      <c r="N146" s="205" t="s">
        <v>38</v>
      </c>
      <c r="O146" s="65"/>
      <c r="P146" s="206">
        <f t="shared" si="1"/>
        <v>0</v>
      </c>
      <c r="Q146" s="206">
        <v>0</v>
      </c>
      <c r="R146" s="206">
        <f t="shared" si="2"/>
        <v>0</v>
      </c>
      <c r="S146" s="206">
        <v>0</v>
      </c>
      <c r="T146" s="207">
        <f t="shared" si="3"/>
        <v>0</v>
      </c>
      <c r="AR146" s="208" t="s">
        <v>177</v>
      </c>
      <c r="AT146" s="208" t="s">
        <v>172</v>
      </c>
      <c r="AU146" s="208" t="s">
        <v>82</v>
      </c>
      <c r="AY146" s="16" t="s">
        <v>170</v>
      </c>
      <c r="BE146" s="209">
        <f t="shared" si="4"/>
        <v>0</v>
      </c>
      <c r="BF146" s="209">
        <f t="shared" si="5"/>
        <v>0</v>
      </c>
      <c r="BG146" s="209">
        <f t="shared" si="6"/>
        <v>0</v>
      </c>
      <c r="BH146" s="209">
        <f t="shared" si="7"/>
        <v>0</v>
      </c>
      <c r="BI146" s="209">
        <f t="shared" si="8"/>
        <v>0</v>
      </c>
      <c r="BJ146" s="16" t="s">
        <v>80</v>
      </c>
      <c r="BK146" s="209">
        <f t="shared" si="9"/>
        <v>0</v>
      </c>
      <c r="BL146" s="16" t="s">
        <v>177</v>
      </c>
      <c r="BM146" s="208" t="s">
        <v>1125</v>
      </c>
    </row>
    <row r="147" spans="2:65" s="1" customFormat="1" ht="16.3" customHeight="1">
      <c r="B147" s="33"/>
      <c r="C147" s="197" t="s">
        <v>296</v>
      </c>
      <c r="D147" s="197" t="s">
        <v>172</v>
      </c>
      <c r="E147" s="198" t="s">
        <v>1126</v>
      </c>
      <c r="F147" s="199" t="s">
        <v>1127</v>
      </c>
      <c r="G147" s="200" t="s">
        <v>744</v>
      </c>
      <c r="H147" s="201">
        <v>1</v>
      </c>
      <c r="I147" s="202"/>
      <c r="J147" s="203">
        <f t="shared" si="0"/>
        <v>0</v>
      </c>
      <c r="K147" s="199" t="s">
        <v>1</v>
      </c>
      <c r="L147" s="37"/>
      <c r="M147" s="204" t="s">
        <v>1</v>
      </c>
      <c r="N147" s="205" t="s">
        <v>38</v>
      </c>
      <c r="O147" s="65"/>
      <c r="P147" s="206">
        <f t="shared" si="1"/>
        <v>0</v>
      </c>
      <c r="Q147" s="206">
        <v>0</v>
      </c>
      <c r="R147" s="206">
        <f t="shared" si="2"/>
        <v>0</v>
      </c>
      <c r="S147" s="206">
        <v>0</v>
      </c>
      <c r="T147" s="207">
        <f t="shared" si="3"/>
        <v>0</v>
      </c>
      <c r="AR147" s="208" t="s">
        <v>177</v>
      </c>
      <c r="AT147" s="208" t="s">
        <v>172</v>
      </c>
      <c r="AU147" s="208" t="s">
        <v>82</v>
      </c>
      <c r="AY147" s="16" t="s">
        <v>170</v>
      </c>
      <c r="BE147" s="209">
        <f t="shared" si="4"/>
        <v>0</v>
      </c>
      <c r="BF147" s="209">
        <f t="shared" si="5"/>
        <v>0</v>
      </c>
      <c r="BG147" s="209">
        <f t="shared" si="6"/>
        <v>0</v>
      </c>
      <c r="BH147" s="209">
        <f t="shared" si="7"/>
        <v>0</v>
      </c>
      <c r="BI147" s="209">
        <f t="shared" si="8"/>
        <v>0</v>
      </c>
      <c r="BJ147" s="16" t="s">
        <v>80</v>
      </c>
      <c r="BK147" s="209">
        <f t="shared" si="9"/>
        <v>0</v>
      </c>
      <c r="BL147" s="16" t="s">
        <v>177</v>
      </c>
      <c r="BM147" s="208" t="s">
        <v>1128</v>
      </c>
    </row>
    <row r="148" spans="2:65" s="1" customFormat="1" ht="16.3" customHeight="1">
      <c r="B148" s="33"/>
      <c r="C148" s="197" t="s">
        <v>303</v>
      </c>
      <c r="D148" s="197" t="s">
        <v>172</v>
      </c>
      <c r="E148" s="198" t="s">
        <v>1129</v>
      </c>
      <c r="F148" s="199" t="s">
        <v>1130</v>
      </c>
      <c r="G148" s="200" t="s">
        <v>744</v>
      </c>
      <c r="H148" s="201">
        <v>9</v>
      </c>
      <c r="I148" s="202"/>
      <c r="J148" s="203">
        <f t="shared" si="0"/>
        <v>0</v>
      </c>
      <c r="K148" s="199" t="s">
        <v>1</v>
      </c>
      <c r="L148" s="37"/>
      <c r="M148" s="204" t="s">
        <v>1</v>
      </c>
      <c r="N148" s="205" t="s">
        <v>38</v>
      </c>
      <c r="O148" s="65"/>
      <c r="P148" s="206">
        <f t="shared" si="1"/>
        <v>0</v>
      </c>
      <c r="Q148" s="206">
        <v>0</v>
      </c>
      <c r="R148" s="206">
        <f t="shared" si="2"/>
        <v>0</v>
      </c>
      <c r="S148" s="206">
        <v>0</v>
      </c>
      <c r="T148" s="207">
        <f t="shared" si="3"/>
        <v>0</v>
      </c>
      <c r="AR148" s="208" t="s">
        <v>177</v>
      </c>
      <c r="AT148" s="208" t="s">
        <v>172</v>
      </c>
      <c r="AU148" s="208" t="s">
        <v>82</v>
      </c>
      <c r="AY148" s="16" t="s">
        <v>170</v>
      </c>
      <c r="BE148" s="209">
        <f t="shared" si="4"/>
        <v>0</v>
      </c>
      <c r="BF148" s="209">
        <f t="shared" si="5"/>
        <v>0</v>
      </c>
      <c r="BG148" s="209">
        <f t="shared" si="6"/>
        <v>0</v>
      </c>
      <c r="BH148" s="209">
        <f t="shared" si="7"/>
        <v>0</v>
      </c>
      <c r="BI148" s="209">
        <f t="shared" si="8"/>
        <v>0</v>
      </c>
      <c r="BJ148" s="16" t="s">
        <v>80</v>
      </c>
      <c r="BK148" s="209">
        <f t="shared" si="9"/>
        <v>0</v>
      </c>
      <c r="BL148" s="16" t="s">
        <v>177</v>
      </c>
      <c r="BM148" s="208" t="s">
        <v>343</v>
      </c>
    </row>
    <row r="149" spans="2:65" s="1" customFormat="1" ht="23.1" customHeight="1">
      <c r="B149" s="33"/>
      <c r="C149" s="197" t="s">
        <v>308</v>
      </c>
      <c r="D149" s="197" t="s">
        <v>172</v>
      </c>
      <c r="E149" s="198" t="s">
        <v>1131</v>
      </c>
      <c r="F149" s="199" t="s">
        <v>1132</v>
      </c>
      <c r="G149" s="200" t="s">
        <v>744</v>
      </c>
      <c r="H149" s="201">
        <v>9</v>
      </c>
      <c r="I149" s="202"/>
      <c r="J149" s="203">
        <f t="shared" si="0"/>
        <v>0</v>
      </c>
      <c r="K149" s="199" t="s">
        <v>1</v>
      </c>
      <c r="L149" s="37"/>
      <c r="M149" s="204" t="s">
        <v>1</v>
      </c>
      <c r="N149" s="205" t="s">
        <v>38</v>
      </c>
      <c r="O149" s="65"/>
      <c r="P149" s="206">
        <f t="shared" si="1"/>
        <v>0</v>
      </c>
      <c r="Q149" s="206">
        <v>0</v>
      </c>
      <c r="R149" s="206">
        <f t="shared" si="2"/>
        <v>0</v>
      </c>
      <c r="S149" s="206">
        <v>0</v>
      </c>
      <c r="T149" s="207">
        <f t="shared" si="3"/>
        <v>0</v>
      </c>
      <c r="AR149" s="208" t="s">
        <v>177</v>
      </c>
      <c r="AT149" s="208" t="s">
        <v>172</v>
      </c>
      <c r="AU149" s="208" t="s">
        <v>82</v>
      </c>
      <c r="AY149" s="16" t="s">
        <v>170</v>
      </c>
      <c r="BE149" s="209">
        <f t="shared" si="4"/>
        <v>0</v>
      </c>
      <c r="BF149" s="209">
        <f t="shared" si="5"/>
        <v>0</v>
      </c>
      <c r="BG149" s="209">
        <f t="shared" si="6"/>
        <v>0</v>
      </c>
      <c r="BH149" s="209">
        <f t="shared" si="7"/>
        <v>0</v>
      </c>
      <c r="BI149" s="209">
        <f t="shared" si="8"/>
        <v>0</v>
      </c>
      <c r="BJ149" s="16" t="s">
        <v>80</v>
      </c>
      <c r="BK149" s="209">
        <f t="shared" si="9"/>
        <v>0</v>
      </c>
      <c r="BL149" s="16" t="s">
        <v>177</v>
      </c>
      <c r="BM149" s="208" t="s">
        <v>353</v>
      </c>
    </row>
    <row r="150" spans="2:65" s="1" customFormat="1" ht="16.3" customHeight="1">
      <c r="B150" s="33"/>
      <c r="C150" s="197" t="s">
        <v>310</v>
      </c>
      <c r="D150" s="197" t="s">
        <v>172</v>
      </c>
      <c r="E150" s="198" t="s">
        <v>1133</v>
      </c>
      <c r="F150" s="199" t="s">
        <v>1134</v>
      </c>
      <c r="G150" s="200" t="s">
        <v>744</v>
      </c>
      <c r="H150" s="201">
        <v>3</v>
      </c>
      <c r="I150" s="202"/>
      <c r="J150" s="203">
        <f t="shared" si="0"/>
        <v>0</v>
      </c>
      <c r="K150" s="199" t="s">
        <v>1</v>
      </c>
      <c r="L150" s="37"/>
      <c r="M150" s="204" t="s">
        <v>1</v>
      </c>
      <c r="N150" s="205" t="s">
        <v>38</v>
      </c>
      <c r="O150" s="65"/>
      <c r="P150" s="206">
        <f t="shared" si="1"/>
        <v>0</v>
      </c>
      <c r="Q150" s="206">
        <v>0</v>
      </c>
      <c r="R150" s="206">
        <f t="shared" si="2"/>
        <v>0</v>
      </c>
      <c r="S150" s="206">
        <v>0</v>
      </c>
      <c r="T150" s="207">
        <f t="shared" si="3"/>
        <v>0</v>
      </c>
      <c r="AR150" s="208" t="s">
        <v>177</v>
      </c>
      <c r="AT150" s="208" t="s">
        <v>172</v>
      </c>
      <c r="AU150" s="208" t="s">
        <v>82</v>
      </c>
      <c r="AY150" s="16" t="s">
        <v>170</v>
      </c>
      <c r="BE150" s="209">
        <f t="shared" si="4"/>
        <v>0</v>
      </c>
      <c r="BF150" s="209">
        <f t="shared" si="5"/>
        <v>0</v>
      </c>
      <c r="BG150" s="209">
        <f t="shared" si="6"/>
        <v>0</v>
      </c>
      <c r="BH150" s="209">
        <f t="shared" si="7"/>
        <v>0</v>
      </c>
      <c r="BI150" s="209">
        <f t="shared" si="8"/>
        <v>0</v>
      </c>
      <c r="BJ150" s="16" t="s">
        <v>80</v>
      </c>
      <c r="BK150" s="209">
        <f t="shared" si="9"/>
        <v>0</v>
      </c>
      <c r="BL150" s="16" t="s">
        <v>177</v>
      </c>
      <c r="BM150" s="208" t="s">
        <v>366</v>
      </c>
    </row>
    <row r="151" spans="2:65" s="1" customFormat="1" ht="16.3" customHeight="1">
      <c r="B151" s="33"/>
      <c r="C151" s="197" t="s">
        <v>312</v>
      </c>
      <c r="D151" s="197" t="s">
        <v>172</v>
      </c>
      <c r="E151" s="198" t="s">
        <v>1135</v>
      </c>
      <c r="F151" s="199" t="s">
        <v>1136</v>
      </c>
      <c r="G151" s="200" t="s">
        <v>744</v>
      </c>
      <c r="H151" s="201">
        <v>1</v>
      </c>
      <c r="I151" s="202"/>
      <c r="J151" s="203">
        <f t="shared" si="0"/>
        <v>0</v>
      </c>
      <c r="K151" s="199" t="s">
        <v>1</v>
      </c>
      <c r="L151" s="37"/>
      <c r="M151" s="204" t="s">
        <v>1</v>
      </c>
      <c r="N151" s="205" t="s">
        <v>38</v>
      </c>
      <c r="O151" s="65"/>
      <c r="P151" s="206">
        <f t="shared" si="1"/>
        <v>0</v>
      </c>
      <c r="Q151" s="206">
        <v>0</v>
      </c>
      <c r="R151" s="206">
        <f t="shared" si="2"/>
        <v>0</v>
      </c>
      <c r="S151" s="206">
        <v>0</v>
      </c>
      <c r="T151" s="207">
        <f t="shared" si="3"/>
        <v>0</v>
      </c>
      <c r="AR151" s="208" t="s">
        <v>177</v>
      </c>
      <c r="AT151" s="208" t="s">
        <v>172</v>
      </c>
      <c r="AU151" s="208" t="s">
        <v>82</v>
      </c>
      <c r="AY151" s="16" t="s">
        <v>170</v>
      </c>
      <c r="BE151" s="209">
        <f t="shared" si="4"/>
        <v>0</v>
      </c>
      <c r="BF151" s="209">
        <f t="shared" si="5"/>
        <v>0</v>
      </c>
      <c r="BG151" s="209">
        <f t="shared" si="6"/>
        <v>0</v>
      </c>
      <c r="BH151" s="209">
        <f t="shared" si="7"/>
        <v>0</v>
      </c>
      <c r="BI151" s="209">
        <f t="shared" si="8"/>
        <v>0</v>
      </c>
      <c r="BJ151" s="16" t="s">
        <v>80</v>
      </c>
      <c r="BK151" s="209">
        <f t="shared" si="9"/>
        <v>0</v>
      </c>
      <c r="BL151" s="16" t="s">
        <v>177</v>
      </c>
      <c r="BM151" s="208" t="s">
        <v>1137</v>
      </c>
    </row>
    <row r="152" spans="2:65" s="1" customFormat="1" ht="16.3" customHeight="1">
      <c r="B152" s="33"/>
      <c r="C152" s="197" t="s">
        <v>315</v>
      </c>
      <c r="D152" s="197" t="s">
        <v>172</v>
      </c>
      <c r="E152" s="198" t="s">
        <v>1138</v>
      </c>
      <c r="F152" s="199" t="s">
        <v>1139</v>
      </c>
      <c r="G152" s="200" t="s">
        <v>744</v>
      </c>
      <c r="H152" s="201">
        <v>1</v>
      </c>
      <c r="I152" s="202"/>
      <c r="J152" s="203">
        <f t="shared" si="0"/>
        <v>0</v>
      </c>
      <c r="K152" s="199" t="s">
        <v>1</v>
      </c>
      <c r="L152" s="37"/>
      <c r="M152" s="204" t="s">
        <v>1</v>
      </c>
      <c r="N152" s="205" t="s">
        <v>38</v>
      </c>
      <c r="O152" s="65"/>
      <c r="P152" s="206">
        <f t="shared" si="1"/>
        <v>0</v>
      </c>
      <c r="Q152" s="206">
        <v>0</v>
      </c>
      <c r="R152" s="206">
        <f t="shared" si="2"/>
        <v>0</v>
      </c>
      <c r="S152" s="206">
        <v>0</v>
      </c>
      <c r="T152" s="207">
        <f t="shared" si="3"/>
        <v>0</v>
      </c>
      <c r="AR152" s="208" t="s">
        <v>177</v>
      </c>
      <c r="AT152" s="208" t="s">
        <v>172</v>
      </c>
      <c r="AU152" s="208" t="s">
        <v>82</v>
      </c>
      <c r="AY152" s="16" t="s">
        <v>170</v>
      </c>
      <c r="BE152" s="209">
        <f t="shared" si="4"/>
        <v>0</v>
      </c>
      <c r="BF152" s="209">
        <f t="shared" si="5"/>
        <v>0</v>
      </c>
      <c r="BG152" s="209">
        <f t="shared" si="6"/>
        <v>0</v>
      </c>
      <c r="BH152" s="209">
        <f t="shared" si="7"/>
        <v>0</v>
      </c>
      <c r="BI152" s="209">
        <f t="shared" si="8"/>
        <v>0</v>
      </c>
      <c r="BJ152" s="16" t="s">
        <v>80</v>
      </c>
      <c r="BK152" s="209">
        <f t="shared" si="9"/>
        <v>0</v>
      </c>
      <c r="BL152" s="16" t="s">
        <v>177</v>
      </c>
      <c r="BM152" s="208" t="s">
        <v>1140</v>
      </c>
    </row>
    <row r="153" spans="2:65" s="1" customFormat="1" ht="16.3" customHeight="1">
      <c r="B153" s="33"/>
      <c r="C153" s="197" t="s">
        <v>319</v>
      </c>
      <c r="D153" s="197" t="s">
        <v>172</v>
      </c>
      <c r="E153" s="198" t="s">
        <v>1141</v>
      </c>
      <c r="F153" s="199" t="s">
        <v>1142</v>
      </c>
      <c r="G153" s="200" t="s">
        <v>233</v>
      </c>
      <c r="H153" s="201">
        <v>480</v>
      </c>
      <c r="I153" s="202"/>
      <c r="J153" s="203">
        <f t="shared" si="0"/>
        <v>0</v>
      </c>
      <c r="K153" s="199" t="s">
        <v>1</v>
      </c>
      <c r="L153" s="37"/>
      <c r="M153" s="204" t="s">
        <v>1</v>
      </c>
      <c r="N153" s="205" t="s">
        <v>38</v>
      </c>
      <c r="O153" s="65"/>
      <c r="P153" s="206">
        <f t="shared" si="1"/>
        <v>0</v>
      </c>
      <c r="Q153" s="206">
        <v>0</v>
      </c>
      <c r="R153" s="206">
        <f t="shared" si="2"/>
        <v>0</v>
      </c>
      <c r="S153" s="206">
        <v>0</v>
      </c>
      <c r="T153" s="207">
        <f t="shared" si="3"/>
        <v>0</v>
      </c>
      <c r="AR153" s="208" t="s">
        <v>177</v>
      </c>
      <c r="AT153" s="208" t="s">
        <v>172</v>
      </c>
      <c r="AU153" s="208" t="s">
        <v>82</v>
      </c>
      <c r="AY153" s="16" t="s">
        <v>170</v>
      </c>
      <c r="BE153" s="209">
        <f t="shared" si="4"/>
        <v>0</v>
      </c>
      <c r="BF153" s="209">
        <f t="shared" si="5"/>
        <v>0</v>
      </c>
      <c r="BG153" s="209">
        <f t="shared" si="6"/>
        <v>0</v>
      </c>
      <c r="BH153" s="209">
        <f t="shared" si="7"/>
        <v>0</v>
      </c>
      <c r="BI153" s="209">
        <f t="shared" si="8"/>
        <v>0</v>
      </c>
      <c r="BJ153" s="16" t="s">
        <v>80</v>
      </c>
      <c r="BK153" s="209">
        <f t="shared" si="9"/>
        <v>0</v>
      </c>
      <c r="BL153" s="16" t="s">
        <v>177</v>
      </c>
      <c r="BM153" s="208" t="s">
        <v>375</v>
      </c>
    </row>
    <row r="154" spans="2:65" s="1" customFormat="1" ht="16.3" customHeight="1">
      <c r="B154" s="33"/>
      <c r="C154" s="197" t="s">
        <v>323</v>
      </c>
      <c r="D154" s="197" t="s">
        <v>172</v>
      </c>
      <c r="E154" s="198" t="s">
        <v>1143</v>
      </c>
      <c r="F154" s="199" t="s">
        <v>1144</v>
      </c>
      <c r="G154" s="200" t="s">
        <v>233</v>
      </c>
      <c r="H154" s="201">
        <v>6</v>
      </c>
      <c r="I154" s="202"/>
      <c r="J154" s="203">
        <f t="shared" si="0"/>
        <v>0</v>
      </c>
      <c r="K154" s="199" t="s">
        <v>1</v>
      </c>
      <c r="L154" s="37"/>
      <c r="M154" s="204" t="s">
        <v>1</v>
      </c>
      <c r="N154" s="205" t="s">
        <v>38</v>
      </c>
      <c r="O154" s="65"/>
      <c r="P154" s="206">
        <f t="shared" si="1"/>
        <v>0</v>
      </c>
      <c r="Q154" s="206">
        <v>0</v>
      </c>
      <c r="R154" s="206">
        <f t="shared" si="2"/>
        <v>0</v>
      </c>
      <c r="S154" s="206">
        <v>0</v>
      </c>
      <c r="T154" s="207">
        <f t="shared" si="3"/>
        <v>0</v>
      </c>
      <c r="AR154" s="208" t="s">
        <v>177</v>
      </c>
      <c r="AT154" s="208" t="s">
        <v>172</v>
      </c>
      <c r="AU154" s="208" t="s">
        <v>82</v>
      </c>
      <c r="AY154" s="16" t="s">
        <v>170</v>
      </c>
      <c r="BE154" s="209">
        <f t="shared" si="4"/>
        <v>0</v>
      </c>
      <c r="BF154" s="209">
        <f t="shared" si="5"/>
        <v>0</v>
      </c>
      <c r="BG154" s="209">
        <f t="shared" si="6"/>
        <v>0</v>
      </c>
      <c r="BH154" s="209">
        <f t="shared" si="7"/>
        <v>0</v>
      </c>
      <c r="BI154" s="209">
        <f t="shared" si="8"/>
        <v>0</v>
      </c>
      <c r="BJ154" s="16" t="s">
        <v>80</v>
      </c>
      <c r="BK154" s="209">
        <f t="shared" si="9"/>
        <v>0</v>
      </c>
      <c r="BL154" s="16" t="s">
        <v>177</v>
      </c>
      <c r="BM154" s="208" t="s">
        <v>386</v>
      </c>
    </row>
    <row r="155" spans="2:65" s="1" customFormat="1" ht="16.3" customHeight="1">
      <c r="B155" s="33"/>
      <c r="C155" s="197" t="s">
        <v>327</v>
      </c>
      <c r="D155" s="197" t="s">
        <v>172</v>
      </c>
      <c r="E155" s="198" t="s">
        <v>1145</v>
      </c>
      <c r="F155" s="199" t="s">
        <v>1146</v>
      </c>
      <c r="G155" s="200" t="s">
        <v>233</v>
      </c>
      <c r="H155" s="201">
        <v>1550</v>
      </c>
      <c r="I155" s="202"/>
      <c r="J155" s="203">
        <f t="shared" si="0"/>
        <v>0</v>
      </c>
      <c r="K155" s="199" t="s">
        <v>1</v>
      </c>
      <c r="L155" s="37"/>
      <c r="M155" s="204" t="s">
        <v>1</v>
      </c>
      <c r="N155" s="205" t="s">
        <v>38</v>
      </c>
      <c r="O155" s="65"/>
      <c r="P155" s="206">
        <f t="shared" si="1"/>
        <v>0</v>
      </c>
      <c r="Q155" s="206">
        <v>0</v>
      </c>
      <c r="R155" s="206">
        <f t="shared" si="2"/>
        <v>0</v>
      </c>
      <c r="S155" s="206">
        <v>0</v>
      </c>
      <c r="T155" s="207">
        <f t="shared" si="3"/>
        <v>0</v>
      </c>
      <c r="AR155" s="208" t="s">
        <v>177</v>
      </c>
      <c r="AT155" s="208" t="s">
        <v>172</v>
      </c>
      <c r="AU155" s="208" t="s">
        <v>82</v>
      </c>
      <c r="AY155" s="16" t="s">
        <v>170</v>
      </c>
      <c r="BE155" s="209">
        <f t="shared" si="4"/>
        <v>0</v>
      </c>
      <c r="BF155" s="209">
        <f t="shared" si="5"/>
        <v>0</v>
      </c>
      <c r="BG155" s="209">
        <f t="shared" si="6"/>
        <v>0</v>
      </c>
      <c r="BH155" s="209">
        <f t="shared" si="7"/>
        <v>0</v>
      </c>
      <c r="BI155" s="209">
        <f t="shared" si="8"/>
        <v>0</v>
      </c>
      <c r="BJ155" s="16" t="s">
        <v>80</v>
      </c>
      <c r="BK155" s="209">
        <f t="shared" si="9"/>
        <v>0</v>
      </c>
      <c r="BL155" s="16" t="s">
        <v>177</v>
      </c>
      <c r="BM155" s="208" t="s">
        <v>395</v>
      </c>
    </row>
    <row r="156" spans="2:65" s="1" customFormat="1" ht="16.3" customHeight="1">
      <c r="B156" s="33"/>
      <c r="C156" s="197" t="s">
        <v>334</v>
      </c>
      <c r="D156" s="197" t="s">
        <v>172</v>
      </c>
      <c r="E156" s="198" t="s">
        <v>1147</v>
      </c>
      <c r="F156" s="199" t="s">
        <v>1148</v>
      </c>
      <c r="G156" s="200" t="s">
        <v>233</v>
      </c>
      <c r="H156" s="201">
        <v>1280</v>
      </c>
      <c r="I156" s="202"/>
      <c r="J156" s="203">
        <f t="shared" si="0"/>
        <v>0</v>
      </c>
      <c r="K156" s="199" t="s">
        <v>1</v>
      </c>
      <c r="L156" s="37"/>
      <c r="M156" s="204" t="s">
        <v>1</v>
      </c>
      <c r="N156" s="205" t="s">
        <v>38</v>
      </c>
      <c r="O156" s="65"/>
      <c r="P156" s="206">
        <f t="shared" si="1"/>
        <v>0</v>
      </c>
      <c r="Q156" s="206">
        <v>0</v>
      </c>
      <c r="R156" s="206">
        <f t="shared" si="2"/>
        <v>0</v>
      </c>
      <c r="S156" s="206">
        <v>0</v>
      </c>
      <c r="T156" s="207">
        <f t="shared" si="3"/>
        <v>0</v>
      </c>
      <c r="AR156" s="208" t="s">
        <v>177</v>
      </c>
      <c r="AT156" s="208" t="s">
        <v>172</v>
      </c>
      <c r="AU156" s="208" t="s">
        <v>82</v>
      </c>
      <c r="AY156" s="16" t="s">
        <v>170</v>
      </c>
      <c r="BE156" s="209">
        <f t="shared" si="4"/>
        <v>0</v>
      </c>
      <c r="BF156" s="209">
        <f t="shared" si="5"/>
        <v>0</v>
      </c>
      <c r="BG156" s="209">
        <f t="shared" si="6"/>
        <v>0</v>
      </c>
      <c r="BH156" s="209">
        <f t="shared" si="7"/>
        <v>0</v>
      </c>
      <c r="BI156" s="209">
        <f t="shared" si="8"/>
        <v>0</v>
      </c>
      <c r="BJ156" s="16" t="s">
        <v>80</v>
      </c>
      <c r="BK156" s="209">
        <f t="shared" si="9"/>
        <v>0</v>
      </c>
      <c r="BL156" s="16" t="s">
        <v>177</v>
      </c>
      <c r="BM156" s="208" t="s">
        <v>404</v>
      </c>
    </row>
    <row r="157" spans="2:65" s="1" customFormat="1" ht="16.3" customHeight="1">
      <c r="B157" s="33"/>
      <c r="C157" s="197" t="s">
        <v>339</v>
      </c>
      <c r="D157" s="197" t="s">
        <v>172</v>
      </c>
      <c r="E157" s="198" t="s">
        <v>1149</v>
      </c>
      <c r="F157" s="199" t="s">
        <v>1150</v>
      </c>
      <c r="G157" s="200" t="s">
        <v>233</v>
      </c>
      <c r="H157" s="201">
        <v>90</v>
      </c>
      <c r="I157" s="202"/>
      <c r="J157" s="203">
        <f t="shared" ref="J157:J185" si="10">ROUND(I157*H157,2)</f>
        <v>0</v>
      </c>
      <c r="K157" s="199" t="s">
        <v>1</v>
      </c>
      <c r="L157" s="37"/>
      <c r="M157" s="204" t="s">
        <v>1</v>
      </c>
      <c r="N157" s="205" t="s">
        <v>38</v>
      </c>
      <c r="O157" s="65"/>
      <c r="P157" s="206">
        <f t="shared" ref="P157:P185" si="11">O157*H157</f>
        <v>0</v>
      </c>
      <c r="Q157" s="206">
        <v>0</v>
      </c>
      <c r="R157" s="206">
        <f t="shared" ref="R157:R185" si="12">Q157*H157</f>
        <v>0</v>
      </c>
      <c r="S157" s="206">
        <v>0</v>
      </c>
      <c r="T157" s="207">
        <f t="shared" ref="T157:T185" si="13">S157*H157</f>
        <v>0</v>
      </c>
      <c r="AR157" s="208" t="s">
        <v>177</v>
      </c>
      <c r="AT157" s="208" t="s">
        <v>172</v>
      </c>
      <c r="AU157" s="208" t="s">
        <v>82</v>
      </c>
      <c r="AY157" s="16" t="s">
        <v>170</v>
      </c>
      <c r="BE157" s="209">
        <f t="shared" ref="BE157:BE185" si="14">IF(N157="základní",J157,0)</f>
        <v>0</v>
      </c>
      <c r="BF157" s="209">
        <f t="shared" ref="BF157:BF185" si="15">IF(N157="snížená",J157,0)</f>
        <v>0</v>
      </c>
      <c r="BG157" s="209">
        <f t="shared" ref="BG157:BG185" si="16">IF(N157="zákl. přenesená",J157,0)</f>
        <v>0</v>
      </c>
      <c r="BH157" s="209">
        <f t="shared" ref="BH157:BH185" si="17">IF(N157="sníž. přenesená",J157,0)</f>
        <v>0</v>
      </c>
      <c r="BI157" s="209">
        <f t="shared" ref="BI157:BI185" si="18">IF(N157="nulová",J157,0)</f>
        <v>0</v>
      </c>
      <c r="BJ157" s="16" t="s">
        <v>80</v>
      </c>
      <c r="BK157" s="209">
        <f t="shared" ref="BK157:BK185" si="19">ROUND(I157*H157,2)</f>
        <v>0</v>
      </c>
      <c r="BL157" s="16" t="s">
        <v>177</v>
      </c>
      <c r="BM157" s="208" t="s">
        <v>415</v>
      </c>
    </row>
    <row r="158" spans="2:65" s="1" customFormat="1" ht="16.3" customHeight="1">
      <c r="B158" s="33"/>
      <c r="C158" s="197" t="s">
        <v>343</v>
      </c>
      <c r="D158" s="197" t="s">
        <v>172</v>
      </c>
      <c r="E158" s="198" t="s">
        <v>1151</v>
      </c>
      <c r="F158" s="199" t="s">
        <v>1152</v>
      </c>
      <c r="G158" s="200" t="s">
        <v>744</v>
      </c>
      <c r="H158" s="201">
        <v>84</v>
      </c>
      <c r="I158" s="202"/>
      <c r="J158" s="203">
        <f t="shared" si="10"/>
        <v>0</v>
      </c>
      <c r="K158" s="199" t="s">
        <v>1</v>
      </c>
      <c r="L158" s="37"/>
      <c r="M158" s="204" t="s">
        <v>1</v>
      </c>
      <c r="N158" s="205" t="s">
        <v>38</v>
      </c>
      <c r="O158" s="65"/>
      <c r="P158" s="206">
        <f t="shared" si="11"/>
        <v>0</v>
      </c>
      <c r="Q158" s="206">
        <v>0</v>
      </c>
      <c r="R158" s="206">
        <f t="shared" si="12"/>
        <v>0</v>
      </c>
      <c r="S158" s="206">
        <v>0</v>
      </c>
      <c r="T158" s="207">
        <f t="shared" si="13"/>
        <v>0</v>
      </c>
      <c r="AR158" s="208" t="s">
        <v>177</v>
      </c>
      <c r="AT158" s="208" t="s">
        <v>172</v>
      </c>
      <c r="AU158" s="208" t="s">
        <v>82</v>
      </c>
      <c r="AY158" s="16" t="s">
        <v>170</v>
      </c>
      <c r="BE158" s="209">
        <f t="shared" si="14"/>
        <v>0</v>
      </c>
      <c r="BF158" s="209">
        <f t="shared" si="15"/>
        <v>0</v>
      </c>
      <c r="BG158" s="209">
        <f t="shared" si="16"/>
        <v>0</v>
      </c>
      <c r="BH158" s="209">
        <f t="shared" si="17"/>
        <v>0</v>
      </c>
      <c r="BI158" s="209">
        <f t="shared" si="18"/>
        <v>0</v>
      </c>
      <c r="BJ158" s="16" t="s">
        <v>80</v>
      </c>
      <c r="BK158" s="209">
        <f t="shared" si="19"/>
        <v>0</v>
      </c>
      <c r="BL158" s="16" t="s">
        <v>177</v>
      </c>
      <c r="BM158" s="208" t="s">
        <v>425</v>
      </c>
    </row>
    <row r="159" spans="2:65" s="1" customFormat="1" ht="16.3" customHeight="1">
      <c r="B159" s="33"/>
      <c r="C159" s="197" t="s">
        <v>348</v>
      </c>
      <c r="D159" s="197" t="s">
        <v>172</v>
      </c>
      <c r="E159" s="198" t="s">
        <v>1153</v>
      </c>
      <c r="F159" s="199" t="s">
        <v>1154</v>
      </c>
      <c r="G159" s="200" t="s">
        <v>744</v>
      </c>
      <c r="H159" s="201">
        <v>156</v>
      </c>
      <c r="I159" s="202"/>
      <c r="J159" s="203">
        <f t="shared" si="10"/>
        <v>0</v>
      </c>
      <c r="K159" s="199" t="s">
        <v>1</v>
      </c>
      <c r="L159" s="37"/>
      <c r="M159" s="204" t="s">
        <v>1</v>
      </c>
      <c r="N159" s="205" t="s">
        <v>38</v>
      </c>
      <c r="O159" s="65"/>
      <c r="P159" s="206">
        <f t="shared" si="11"/>
        <v>0</v>
      </c>
      <c r="Q159" s="206">
        <v>0</v>
      </c>
      <c r="R159" s="206">
        <f t="shared" si="12"/>
        <v>0</v>
      </c>
      <c r="S159" s="206">
        <v>0</v>
      </c>
      <c r="T159" s="207">
        <f t="shared" si="13"/>
        <v>0</v>
      </c>
      <c r="AR159" s="208" t="s">
        <v>177</v>
      </c>
      <c r="AT159" s="208" t="s">
        <v>172</v>
      </c>
      <c r="AU159" s="208" t="s">
        <v>82</v>
      </c>
      <c r="AY159" s="16" t="s">
        <v>170</v>
      </c>
      <c r="BE159" s="209">
        <f t="shared" si="14"/>
        <v>0</v>
      </c>
      <c r="BF159" s="209">
        <f t="shared" si="15"/>
        <v>0</v>
      </c>
      <c r="BG159" s="209">
        <f t="shared" si="16"/>
        <v>0</v>
      </c>
      <c r="BH159" s="209">
        <f t="shared" si="17"/>
        <v>0</v>
      </c>
      <c r="BI159" s="209">
        <f t="shared" si="18"/>
        <v>0</v>
      </c>
      <c r="BJ159" s="16" t="s">
        <v>80</v>
      </c>
      <c r="BK159" s="209">
        <f t="shared" si="19"/>
        <v>0</v>
      </c>
      <c r="BL159" s="16" t="s">
        <v>177</v>
      </c>
      <c r="BM159" s="208" t="s">
        <v>435</v>
      </c>
    </row>
    <row r="160" spans="2:65" s="1" customFormat="1" ht="16.3" customHeight="1">
      <c r="B160" s="33"/>
      <c r="C160" s="197" t="s">
        <v>353</v>
      </c>
      <c r="D160" s="197" t="s">
        <v>172</v>
      </c>
      <c r="E160" s="198" t="s">
        <v>1155</v>
      </c>
      <c r="F160" s="199" t="s">
        <v>1156</v>
      </c>
      <c r="G160" s="200" t="s">
        <v>744</v>
      </c>
      <c r="H160" s="201">
        <v>152</v>
      </c>
      <c r="I160" s="202"/>
      <c r="J160" s="203">
        <f t="shared" si="10"/>
        <v>0</v>
      </c>
      <c r="K160" s="199" t="s">
        <v>1</v>
      </c>
      <c r="L160" s="37"/>
      <c r="M160" s="204" t="s">
        <v>1</v>
      </c>
      <c r="N160" s="205" t="s">
        <v>38</v>
      </c>
      <c r="O160" s="65"/>
      <c r="P160" s="206">
        <f t="shared" si="11"/>
        <v>0</v>
      </c>
      <c r="Q160" s="206">
        <v>0</v>
      </c>
      <c r="R160" s="206">
        <f t="shared" si="12"/>
        <v>0</v>
      </c>
      <c r="S160" s="206">
        <v>0</v>
      </c>
      <c r="T160" s="207">
        <f t="shared" si="13"/>
        <v>0</v>
      </c>
      <c r="AR160" s="208" t="s">
        <v>177</v>
      </c>
      <c r="AT160" s="208" t="s">
        <v>172</v>
      </c>
      <c r="AU160" s="208" t="s">
        <v>82</v>
      </c>
      <c r="AY160" s="16" t="s">
        <v>170</v>
      </c>
      <c r="BE160" s="209">
        <f t="shared" si="14"/>
        <v>0</v>
      </c>
      <c r="BF160" s="209">
        <f t="shared" si="15"/>
        <v>0</v>
      </c>
      <c r="BG160" s="209">
        <f t="shared" si="16"/>
        <v>0</v>
      </c>
      <c r="BH160" s="209">
        <f t="shared" si="17"/>
        <v>0</v>
      </c>
      <c r="BI160" s="209">
        <f t="shared" si="18"/>
        <v>0</v>
      </c>
      <c r="BJ160" s="16" t="s">
        <v>80</v>
      </c>
      <c r="BK160" s="209">
        <f t="shared" si="19"/>
        <v>0</v>
      </c>
      <c r="BL160" s="16" t="s">
        <v>177</v>
      </c>
      <c r="BM160" s="208" t="s">
        <v>445</v>
      </c>
    </row>
    <row r="161" spans="2:65" s="1" customFormat="1" ht="16.3" customHeight="1">
      <c r="B161" s="33"/>
      <c r="C161" s="197" t="s">
        <v>360</v>
      </c>
      <c r="D161" s="197" t="s">
        <v>172</v>
      </c>
      <c r="E161" s="198" t="s">
        <v>1157</v>
      </c>
      <c r="F161" s="199" t="s">
        <v>1158</v>
      </c>
      <c r="G161" s="200" t="s">
        <v>233</v>
      </c>
      <c r="H161" s="201">
        <v>1370</v>
      </c>
      <c r="I161" s="202"/>
      <c r="J161" s="203">
        <f t="shared" si="10"/>
        <v>0</v>
      </c>
      <c r="K161" s="199" t="s">
        <v>1</v>
      </c>
      <c r="L161" s="37"/>
      <c r="M161" s="204" t="s">
        <v>1</v>
      </c>
      <c r="N161" s="205" t="s">
        <v>38</v>
      </c>
      <c r="O161" s="65"/>
      <c r="P161" s="206">
        <f t="shared" si="11"/>
        <v>0</v>
      </c>
      <c r="Q161" s="206">
        <v>0</v>
      </c>
      <c r="R161" s="206">
        <f t="shared" si="12"/>
        <v>0</v>
      </c>
      <c r="S161" s="206">
        <v>0</v>
      </c>
      <c r="T161" s="207">
        <f t="shared" si="13"/>
        <v>0</v>
      </c>
      <c r="AR161" s="208" t="s">
        <v>177</v>
      </c>
      <c r="AT161" s="208" t="s">
        <v>172</v>
      </c>
      <c r="AU161" s="208" t="s">
        <v>82</v>
      </c>
      <c r="AY161" s="16" t="s">
        <v>170</v>
      </c>
      <c r="BE161" s="209">
        <f t="shared" si="14"/>
        <v>0</v>
      </c>
      <c r="BF161" s="209">
        <f t="shared" si="15"/>
        <v>0</v>
      </c>
      <c r="BG161" s="209">
        <f t="shared" si="16"/>
        <v>0</v>
      </c>
      <c r="BH161" s="209">
        <f t="shared" si="17"/>
        <v>0</v>
      </c>
      <c r="BI161" s="209">
        <f t="shared" si="18"/>
        <v>0</v>
      </c>
      <c r="BJ161" s="16" t="s">
        <v>80</v>
      </c>
      <c r="BK161" s="209">
        <f t="shared" si="19"/>
        <v>0</v>
      </c>
      <c r="BL161" s="16" t="s">
        <v>177</v>
      </c>
      <c r="BM161" s="208" t="s">
        <v>456</v>
      </c>
    </row>
    <row r="162" spans="2:65" s="1" customFormat="1" ht="16.3" customHeight="1">
      <c r="B162" s="33"/>
      <c r="C162" s="197" t="s">
        <v>366</v>
      </c>
      <c r="D162" s="197" t="s">
        <v>172</v>
      </c>
      <c r="E162" s="198" t="s">
        <v>1159</v>
      </c>
      <c r="F162" s="199" t="s">
        <v>1160</v>
      </c>
      <c r="G162" s="200" t="s">
        <v>233</v>
      </c>
      <c r="H162" s="201">
        <v>15</v>
      </c>
      <c r="I162" s="202"/>
      <c r="J162" s="203">
        <f t="shared" si="10"/>
        <v>0</v>
      </c>
      <c r="K162" s="199" t="s">
        <v>1</v>
      </c>
      <c r="L162" s="37"/>
      <c r="M162" s="204" t="s">
        <v>1</v>
      </c>
      <c r="N162" s="205" t="s">
        <v>38</v>
      </c>
      <c r="O162" s="65"/>
      <c r="P162" s="206">
        <f t="shared" si="11"/>
        <v>0</v>
      </c>
      <c r="Q162" s="206">
        <v>0</v>
      </c>
      <c r="R162" s="206">
        <f t="shared" si="12"/>
        <v>0</v>
      </c>
      <c r="S162" s="206">
        <v>0</v>
      </c>
      <c r="T162" s="207">
        <f t="shared" si="13"/>
        <v>0</v>
      </c>
      <c r="AR162" s="208" t="s">
        <v>177</v>
      </c>
      <c r="AT162" s="208" t="s">
        <v>172</v>
      </c>
      <c r="AU162" s="208" t="s">
        <v>82</v>
      </c>
      <c r="AY162" s="16" t="s">
        <v>170</v>
      </c>
      <c r="BE162" s="209">
        <f t="shared" si="14"/>
        <v>0</v>
      </c>
      <c r="BF162" s="209">
        <f t="shared" si="15"/>
        <v>0</v>
      </c>
      <c r="BG162" s="209">
        <f t="shared" si="16"/>
        <v>0</v>
      </c>
      <c r="BH162" s="209">
        <f t="shared" si="17"/>
        <v>0</v>
      </c>
      <c r="BI162" s="209">
        <f t="shared" si="18"/>
        <v>0</v>
      </c>
      <c r="BJ162" s="16" t="s">
        <v>80</v>
      </c>
      <c r="BK162" s="209">
        <f t="shared" si="19"/>
        <v>0</v>
      </c>
      <c r="BL162" s="16" t="s">
        <v>177</v>
      </c>
      <c r="BM162" s="208" t="s">
        <v>462</v>
      </c>
    </row>
    <row r="163" spans="2:65" s="1" customFormat="1" ht="16.3" customHeight="1">
      <c r="B163" s="33"/>
      <c r="C163" s="197" t="s">
        <v>370</v>
      </c>
      <c r="D163" s="197" t="s">
        <v>172</v>
      </c>
      <c r="E163" s="198" t="s">
        <v>1161</v>
      </c>
      <c r="F163" s="199" t="s">
        <v>1162</v>
      </c>
      <c r="G163" s="200" t="s">
        <v>233</v>
      </c>
      <c r="H163" s="201">
        <v>15</v>
      </c>
      <c r="I163" s="202"/>
      <c r="J163" s="203">
        <f t="shared" si="10"/>
        <v>0</v>
      </c>
      <c r="K163" s="199" t="s">
        <v>1</v>
      </c>
      <c r="L163" s="37"/>
      <c r="M163" s="204" t="s">
        <v>1</v>
      </c>
      <c r="N163" s="205" t="s">
        <v>38</v>
      </c>
      <c r="O163" s="65"/>
      <c r="P163" s="206">
        <f t="shared" si="11"/>
        <v>0</v>
      </c>
      <c r="Q163" s="206">
        <v>0</v>
      </c>
      <c r="R163" s="206">
        <f t="shared" si="12"/>
        <v>0</v>
      </c>
      <c r="S163" s="206">
        <v>0</v>
      </c>
      <c r="T163" s="207">
        <f t="shared" si="13"/>
        <v>0</v>
      </c>
      <c r="AR163" s="208" t="s">
        <v>177</v>
      </c>
      <c r="AT163" s="208" t="s">
        <v>172</v>
      </c>
      <c r="AU163" s="208" t="s">
        <v>82</v>
      </c>
      <c r="AY163" s="16" t="s">
        <v>170</v>
      </c>
      <c r="BE163" s="209">
        <f t="shared" si="14"/>
        <v>0</v>
      </c>
      <c r="BF163" s="209">
        <f t="shared" si="15"/>
        <v>0</v>
      </c>
      <c r="BG163" s="209">
        <f t="shared" si="16"/>
        <v>0</v>
      </c>
      <c r="BH163" s="209">
        <f t="shared" si="17"/>
        <v>0</v>
      </c>
      <c r="BI163" s="209">
        <f t="shared" si="18"/>
        <v>0</v>
      </c>
      <c r="BJ163" s="16" t="s">
        <v>80</v>
      </c>
      <c r="BK163" s="209">
        <f t="shared" si="19"/>
        <v>0</v>
      </c>
      <c r="BL163" s="16" t="s">
        <v>177</v>
      </c>
      <c r="BM163" s="208" t="s">
        <v>470</v>
      </c>
    </row>
    <row r="164" spans="2:65" s="1" customFormat="1" ht="23.1" customHeight="1">
      <c r="B164" s="33"/>
      <c r="C164" s="197" t="s">
        <v>375</v>
      </c>
      <c r="D164" s="197" t="s">
        <v>172</v>
      </c>
      <c r="E164" s="198" t="s">
        <v>1163</v>
      </c>
      <c r="F164" s="199" t="s">
        <v>1164</v>
      </c>
      <c r="G164" s="200" t="s">
        <v>744</v>
      </c>
      <c r="H164" s="201">
        <v>32</v>
      </c>
      <c r="I164" s="202"/>
      <c r="J164" s="203">
        <f t="shared" si="10"/>
        <v>0</v>
      </c>
      <c r="K164" s="199" t="s">
        <v>1</v>
      </c>
      <c r="L164" s="37"/>
      <c r="M164" s="204" t="s">
        <v>1</v>
      </c>
      <c r="N164" s="205" t="s">
        <v>38</v>
      </c>
      <c r="O164" s="65"/>
      <c r="P164" s="206">
        <f t="shared" si="11"/>
        <v>0</v>
      </c>
      <c r="Q164" s="206">
        <v>0</v>
      </c>
      <c r="R164" s="206">
        <f t="shared" si="12"/>
        <v>0</v>
      </c>
      <c r="S164" s="206">
        <v>0</v>
      </c>
      <c r="T164" s="207">
        <f t="shared" si="13"/>
        <v>0</v>
      </c>
      <c r="AR164" s="208" t="s">
        <v>177</v>
      </c>
      <c r="AT164" s="208" t="s">
        <v>172</v>
      </c>
      <c r="AU164" s="208" t="s">
        <v>82</v>
      </c>
      <c r="AY164" s="16" t="s">
        <v>170</v>
      </c>
      <c r="BE164" s="209">
        <f t="shared" si="14"/>
        <v>0</v>
      </c>
      <c r="BF164" s="209">
        <f t="shared" si="15"/>
        <v>0</v>
      </c>
      <c r="BG164" s="209">
        <f t="shared" si="16"/>
        <v>0</v>
      </c>
      <c r="BH164" s="209">
        <f t="shared" si="17"/>
        <v>0</v>
      </c>
      <c r="BI164" s="209">
        <f t="shared" si="18"/>
        <v>0</v>
      </c>
      <c r="BJ164" s="16" t="s">
        <v>80</v>
      </c>
      <c r="BK164" s="209">
        <f t="shared" si="19"/>
        <v>0</v>
      </c>
      <c r="BL164" s="16" t="s">
        <v>177</v>
      </c>
      <c r="BM164" s="208" t="s">
        <v>482</v>
      </c>
    </row>
    <row r="165" spans="2:65" s="1" customFormat="1" ht="16.3" customHeight="1">
      <c r="B165" s="33"/>
      <c r="C165" s="197" t="s">
        <v>380</v>
      </c>
      <c r="D165" s="197" t="s">
        <v>172</v>
      </c>
      <c r="E165" s="198" t="s">
        <v>1165</v>
      </c>
      <c r="F165" s="199" t="s">
        <v>1166</v>
      </c>
      <c r="G165" s="200" t="s">
        <v>1167</v>
      </c>
      <c r="H165" s="201">
        <v>1</v>
      </c>
      <c r="I165" s="202"/>
      <c r="J165" s="203">
        <f t="shared" si="10"/>
        <v>0</v>
      </c>
      <c r="K165" s="199" t="s">
        <v>1</v>
      </c>
      <c r="L165" s="37"/>
      <c r="M165" s="204" t="s">
        <v>1</v>
      </c>
      <c r="N165" s="205" t="s">
        <v>38</v>
      </c>
      <c r="O165" s="65"/>
      <c r="P165" s="206">
        <f t="shared" si="11"/>
        <v>0</v>
      </c>
      <c r="Q165" s="206">
        <v>0</v>
      </c>
      <c r="R165" s="206">
        <f t="shared" si="12"/>
        <v>0</v>
      </c>
      <c r="S165" s="206">
        <v>0</v>
      </c>
      <c r="T165" s="207">
        <f t="shared" si="13"/>
        <v>0</v>
      </c>
      <c r="AR165" s="208" t="s">
        <v>177</v>
      </c>
      <c r="AT165" s="208" t="s">
        <v>172</v>
      </c>
      <c r="AU165" s="208" t="s">
        <v>82</v>
      </c>
      <c r="AY165" s="16" t="s">
        <v>170</v>
      </c>
      <c r="BE165" s="209">
        <f t="shared" si="14"/>
        <v>0</v>
      </c>
      <c r="BF165" s="209">
        <f t="shared" si="15"/>
        <v>0</v>
      </c>
      <c r="BG165" s="209">
        <f t="shared" si="16"/>
        <v>0</v>
      </c>
      <c r="BH165" s="209">
        <f t="shared" si="17"/>
        <v>0</v>
      </c>
      <c r="BI165" s="209">
        <f t="shared" si="18"/>
        <v>0</v>
      </c>
      <c r="BJ165" s="16" t="s">
        <v>80</v>
      </c>
      <c r="BK165" s="209">
        <f t="shared" si="19"/>
        <v>0</v>
      </c>
      <c r="BL165" s="16" t="s">
        <v>177</v>
      </c>
      <c r="BM165" s="208" t="s">
        <v>492</v>
      </c>
    </row>
    <row r="166" spans="2:65" s="1" customFormat="1" ht="16.3" customHeight="1">
      <c r="B166" s="33"/>
      <c r="C166" s="197" t="s">
        <v>386</v>
      </c>
      <c r="D166" s="197" t="s">
        <v>172</v>
      </c>
      <c r="E166" s="198" t="s">
        <v>1168</v>
      </c>
      <c r="F166" s="199" t="s">
        <v>1169</v>
      </c>
      <c r="G166" s="200" t="s">
        <v>1170</v>
      </c>
      <c r="H166" s="201">
        <v>30</v>
      </c>
      <c r="I166" s="202"/>
      <c r="J166" s="203">
        <f t="shared" si="10"/>
        <v>0</v>
      </c>
      <c r="K166" s="199" t="s">
        <v>1</v>
      </c>
      <c r="L166" s="37"/>
      <c r="M166" s="204" t="s">
        <v>1</v>
      </c>
      <c r="N166" s="205" t="s">
        <v>38</v>
      </c>
      <c r="O166" s="65"/>
      <c r="P166" s="206">
        <f t="shared" si="11"/>
        <v>0</v>
      </c>
      <c r="Q166" s="206">
        <v>0</v>
      </c>
      <c r="R166" s="206">
        <f t="shared" si="12"/>
        <v>0</v>
      </c>
      <c r="S166" s="206">
        <v>0</v>
      </c>
      <c r="T166" s="207">
        <f t="shared" si="13"/>
        <v>0</v>
      </c>
      <c r="AR166" s="208" t="s">
        <v>177</v>
      </c>
      <c r="AT166" s="208" t="s">
        <v>172</v>
      </c>
      <c r="AU166" s="208" t="s">
        <v>82</v>
      </c>
      <c r="AY166" s="16" t="s">
        <v>170</v>
      </c>
      <c r="BE166" s="209">
        <f t="shared" si="14"/>
        <v>0</v>
      </c>
      <c r="BF166" s="209">
        <f t="shared" si="15"/>
        <v>0</v>
      </c>
      <c r="BG166" s="209">
        <f t="shared" si="16"/>
        <v>0</v>
      </c>
      <c r="BH166" s="209">
        <f t="shared" si="17"/>
        <v>0</v>
      </c>
      <c r="BI166" s="209">
        <f t="shared" si="18"/>
        <v>0</v>
      </c>
      <c r="BJ166" s="16" t="s">
        <v>80</v>
      </c>
      <c r="BK166" s="209">
        <f t="shared" si="19"/>
        <v>0</v>
      </c>
      <c r="BL166" s="16" t="s">
        <v>177</v>
      </c>
      <c r="BM166" s="208" t="s">
        <v>500</v>
      </c>
    </row>
    <row r="167" spans="2:65" s="1" customFormat="1" ht="16.3" customHeight="1">
      <c r="B167" s="33"/>
      <c r="C167" s="197" t="s">
        <v>389</v>
      </c>
      <c r="D167" s="197" t="s">
        <v>172</v>
      </c>
      <c r="E167" s="198" t="s">
        <v>1171</v>
      </c>
      <c r="F167" s="199" t="s">
        <v>1172</v>
      </c>
      <c r="G167" s="200" t="s">
        <v>1170</v>
      </c>
      <c r="H167" s="201">
        <v>15</v>
      </c>
      <c r="I167" s="202"/>
      <c r="J167" s="203">
        <f t="shared" si="10"/>
        <v>0</v>
      </c>
      <c r="K167" s="199" t="s">
        <v>1</v>
      </c>
      <c r="L167" s="37"/>
      <c r="M167" s="204" t="s">
        <v>1</v>
      </c>
      <c r="N167" s="205" t="s">
        <v>38</v>
      </c>
      <c r="O167" s="65"/>
      <c r="P167" s="206">
        <f t="shared" si="11"/>
        <v>0</v>
      </c>
      <c r="Q167" s="206">
        <v>0</v>
      </c>
      <c r="R167" s="206">
        <f t="shared" si="12"/>
        <v>0</v>
      </c>
      <c r="S167" s="206">
        <v>0</v>
      </c>
      <c r="T167" s="207">
        <f t="shared" si="13"/>
        <v>0</v>
      </c>
      <c r="AR167" s="208" t="s">
        <v>177</v>
      </c>
      <c r="AT167" s="208" t="s">
        <v>172</v>
      </c>
      <c r="AU167" s="208" t="s">
        <v>82</v>
      </c>
      <c r="AY167" s="16" t="s">
        <v>170</v>
      </c>
      <c r="BE167" s="209">
        <f t="shared" si="14"/>
        <v>0</v>
      </c>
      <c r="BF167" s="209">
        <f t="shared" si="15"/>
        <v>0</v>
      </c>
      <c r="BG167" s="209">
        <f t="shared" si="16"/>
        <v>0</v>
      </c>
      <c r="BH167" s="209">
        <f t="shared" si="17"/>
        <v>0</v>
      </c>
      <c r="BI167" s="209">
        <f t="shared" si="18"/>
        <v>0</v>
      </c>
      <c r="BJ167" s="16" t="s">
        <v>80</v>
      </c>
      <c r="BK167" s="209">
        <f t="shared" si="19"/>
        <v>0</v>
      </c>
      <c r="BL167" s="16" t="s">
        <v>177</v>
      </c>
      <c r="BM167" s="208" t="s">
        <v>507</v>
      </c>
    </row>
    <row r="168" spans="2:65" s="1" customFormat="1" ht="16.3" customHeight="1">
      <c r="B168" s="33"/>
      <c r="C168" s="197" t="s">
        <v>395</v>
      </c>
      <c r="D168" s="197" t="s">
        <v>172</v>
      </c>
      <c r="E168" s="198" t="s">
        <v>1173</v>
      </c>
      <c r="F168" s="199" t="s">
        <v>1174</v>
      </c>
      <c r="G168" s="200" t="s">
        <v>1170</v>
      </c>
      <c r="H168" s="201">
        <v>8</v>
      </c>
      <c r="I168" s="202"/>
      <c r="J168" s="203">
        <f t="shared" si="10"/>
        <v>0</v>
      </c>
      <c r="K168" s="199" t="s">
        <v>1</v>
      </c>
      <c r="L168" s="37"/>
      <c r="M168" s="204" t="s">
        <v>1</v>
      </c>
      <c r="N168" s="205" t="s">
        <v>38</v>
      </c>
      <c r="O168" s="65"/>
      <c r="P168" s="206">
        <f t="shared" si="11"/>
        <v>0</v>
      </c>
      <c r="Q168" s="206">
        <v>0</v>
      </c>
      <c r="R168" s="206">
        <f t="shared" si="12"/>
        <v>0</v>
      </c>
      <c r="S168" s="206">
        <v>0</v>
      </c>
      <c r="T168" s="207">
        <f t="shared" si="13"/>
        <v>0</v>
      </c>
      <c r="AR168" s="208" t="s">
        <v>177</v>
      </c>
      <c r="AT168" s="208" t="s">
        <v>172</v>
      </c>
      <c r="AU168" s="208" t="s">
        <v>82</v>
      </c>
      <c r="AY168" s="16" t="s">
        <v>170</v>
      </c>
      <c r="BE168" s="209">
        <f t="shared" si="14"/>
        <v>0</v>
      </c>
      <c r="BF168" s="209">
        <f t="shared" si="15"/>
        <v>0</v>
      </c>
      <c r="BG168" s="209">
        <f t="shared" si="16"/>
        <v>0</v>
      </c>
      <c r="BH168" s="209">
        <f t="shared" si="17"/>
        <v>0</v>
      </c>
      <c r="BI168" s="209">
        <f t="shared" si="18"/>
        <v>0</v>
      </c>
      <c r="BJ168" s="16" t="s">
        <v>80</v>
      </c>
      <c r="BK168" s="209">
        <f t="shared" si="19"/>
        <v>0</v>
      </c>
      <c r="BL168" s="16" t="s">
        <v>177</v>
      </c>
      <c r="BM168" s="208" t="s">
        <v>515</v>
      </c>
    </row>
    <row r="169" spans="2:65" s="1" customFormat="1" ht="16.3" customHeight="1">
      <c r="B169" s="33"/>
      <c r="C169" s="197" t="s">
        <v>399</v>
      </c>
      <c r="D169" s="197" t="s">
        <v>172</v>
      </c>
      <c r="E169" s="198" t="s">
        <v>1175</v>
      </c>
      <c r="F169" s="199" t="s">
        <v>1176</v>
      </c>
      <c r="G169" s="200" t="s">
        <v>1170</v>
      </c>
      <c r="H169" s="201">
        <v>5</v>
      </c>
      <c r="I169" s="202"/>
      <c r="J169" s="203">
        <f t="shared" si="10"/>
        <v>0</v>
      </c>
      <c r="K169" s="199" t="s">
        <v>1</v>
      </c>
      <c r="L169" s="37"/>
      <c r="M169" s="204" t="s">
        <v>1</v>
      </c>
      <c r="N169" s="205" t="s">
        <v>38</v>
      </c>
      <c r="O169" s="65"/>
      <c r="P169" s="206">
        <f t="shared" si="11"/>
        <v>0</v>
      </c>
      <c r="Q169" s="206">
        <v>0</v>
      </c>
      <c r="R169" s="206">
        <f t="shared" si="12"/>
        <v>0</v>
      </c>
      <c r="S169" s="206">
        <v>0</v>
      </c>
      <c r="T169" s="207">
        <f t="shared" si="13"/>
        <v>0</v>
      </c>
      <c r="AR169" s="208" t="s">
        <v>177</v>
      </c>
      <c r="AT169" s="208" t="s">
        <v>172</v>
      </c>
      <c r="AU169" s="208" t="s">
        <v>82</v>
      </c>
      <c r="AY169" s="16" t="s">
        <v>170</v>
      </c>
      <c r="BE169" s="209">
        <f t="shared" si="14"/>
        <v>0</v>
      </c>
      <c r="BF169" s="209">
        <f t="shared" si="15"/>
        <v>0</v>
      </c>
      <c r="BG169" s="209">
        <f t="shared" si="16"/>
        <v>0</v>
      </c>
      <c r="BH169" s="209">
        <f t="shared" si="17"/>
        <v>0</v>
      </c>
      <c r="BI169" s="209">
        <f t="shared" si="18"/>
        <v>0</v>
      </c>
      <c r="BJ169" s="16" t="s">
        <v>80</v>
      </c>
      <c r="BK169" s="209">
        <f t="shared" si="19"/>
        <v>0</v>
      </c>
      <c r="BL169" s="16" t="s">
        <v>177</v>
      </c>
      <c r="BM169" s="208" t="s">
        <v>524</v>
      </c>
    </row>
    <row r="170" spans="2:65" s="1" customFormat="1" ht="16.3" customHeight="1">
      <c r="B170" s="33"/>
      <c r="C170" s="197" t="s">
        <v>404</v>
      </c>
      <c r="D170" s="197" t="s">
        <v>172</v>
      </c>
      <c r="E170" s="198" t="s">
        <v>1177</v>
      </c>
      <c r="F170" s="199" t="s">
        <v>1178</v>
      </c>
      <c r="G170" s="200" t="s">
        <v>1170</v>
      </c>
      <c r="H170" s="201">
        <v>30</v>
      </c>
      <c r="I170" s="202"/>
      <c r="J170" s="203">
        <f t="shared" si="10"/>
        <v>0</v>
      </c>
      <c r="K170" s="199" t="s">
        <v>1</v>
      </c>
      <c r="L170" s="37"/>
      <c r="M170" s="204" t="s">
        <v>1</v>
      </c>
      <c r="N170" s="205" t="s">
        <v>38</v>
      </c>
      <c r="O170" s="65"/>
      <c r="P170" s="206">
        <f t="shared" si="11"/>
        <v>0</v>
      </c>
      <c r="Q170" s="206">
        <v>0</v>
      </c>
      <c r="R170" s="206">
        <f t="shared" si="12"/>
        <v>0</v>
      </c>
      <c r="S170" s="206">
        <v>0</v>
      </c>
      <c r="T170" s="207">
        <f t="shared" si="13"/>
        <v>0</v>
      </c>
      <c r="AR170" s="208" t="s">
        <v>177</v>
      </c>
      <c r="AT170" s="208" t="s">
        <v>172</v>
      </c>
      <c r="AU170" s="208" t="s">
        <v>82</v>
      </c>
      <c r="AY170" s="16" t="s">
        <v>170</v>
      </c>
      <c r="BE170" s="209">
        <f t="shared" si="14"/>
        <v>0</v>
      </c>
      <c r="BF170" s="209">
        <f t="shared" si="15"/>
        <v>0</v>
      </c>
      <c r="BG170" s="209">
        <f t="shared" si="16"/>
        <v>0</v>
      </c>
      <c r="BH170" s="209">
        <f t="shared" si="17"/>
        <v>0</v>
      </c>
      <c r="BI170" s="209">
        <f t="shared" si="18"/>
        <v>0</v>
      </c>
      <c r="BJ170" s="16" t="s">
        <v>80</v>
      </c>
      <c r="BK170" s="209">
        <f t="shared" si="19"/>
        <v>0</v>
      </c>
      <c r="BL170" s="16" t="s">
        <v>177</v>
      </c>
      <c r="BM170" s="208" t="s">
        <v>533</v>
      </c>
    </row>
    <row r="171" spans="2:65" s="1" customFormat="1" ht="16.3" customHeight="1">
      <c r="B171" s="33"/>
      <c r="C171" s="197" t="s">
        <v>410</v>
      </c>
      <c r="D171" s="197" t="s">
        <v>172</v>
      </c>
      <c r="E171" s="198" t="s">
        <v>1179</v>
      </c>
      <c r="F171" s="199" t="s">
        <v>1180</v>
      </c>
      <c r="G171" s="200" t="s">
        <v>744</v>
      </c>
      <c r="H171" s="201">
        <v>3</v>
      </c>
      <c r="I171" s="202"/>
      <c r="J171" s="203">
        <f t="shared" si="10"/>
        <v>0</v>
      </c>
      <c r="K171" s="199" t="s">
        <v>1</v>
      </c>
      <c r="L171" s="37"/>
      <c r="M171" s="204" t="s">
        <v>1</v>
      </c>
      <c r="N171" s="205" t="s">
        <v>38</v>
      </c>
      <c r="O171" s="65"/>
      <c r="P171" s="206">
        <f t="shared" si="11"/>
        <v>0</v>
      </c>
      <c r="Q171" s="206">
        <v>0</v>
      </c>
      <c r="R171" s="206">
        <f t="shared" si="12"/>
        <v>0</v>
      </c>
      <c r="S171" s="206">
        <v>0</v>
      </c>
      <c r="T171" s="207">
        <f t="shared" si="13"/>
        <v>0</v>
      </c>
      <c r="AR171" s="208" t="s">
        <v>177</v>
      </c>
      <c r="AT171" s="208" t="s">
        <v>172</v>
      </c>
      <c r="AU171" s="208" t="s">
        <v>82</v>
      </c>
      <c r="AY171" s="16" t="s">
        <v>170</v>
      </c>
      <c r="BE171" s="209">
        <f t="shared" si="14"/>
        <v>0</v>
      </c>
      <c r="BF171" s="209">
        <f t="shared" si="15"/>
        <v>0</v>
      </c>
      <c r="BG171" s="209">
        <f t="shared" si="16"/>
        <v>0</v>
      </c>
      <c r="BH171" s="209">
        <f t="shared" si="17"/>
        <v>0</v>
      </c>
      <c r="BI171" s="209">
        <f t="shared" si="18"/>
        <v>0</v>
      </c>
      <c r="BJ171" s="16" t="s">
        <v>80</v>
      </c>
      <c r="BK171" s="209">
        <f t="shared" si="19"/>
        <v>0</v>
      </c>
      <c r="BL171" s="16" t="s">
        <v>177</v>
      </c>
      <c r="BM171" s="208" t="s">
        <v>543</v>
      </c>
    </row>
    <row r="172" spans="2:65" s="1" customFormat="1" ht="16.3" customHeight="1">
      <c r="B172" s="33"/>
      <c r="C172" s="197" t="s">
        <v>415</v>
      </c>
      <c r="D172" s="197" t="s">
        <v>172</v>
      </c>
      <c r="E172" s="198" t="s">
        <v>1181</v>
      </c>
      <c r="F172" s="199" t="s">
        <v>1182</v>
      </c>
      <c r="G172" s="200" t="s">
        <v>246</v>
      </c>
      <c r="H172" s="201">
        <v>10.5</v>
      </c>
      <c r="I172" s="202"/>
      <c r="J172" s="203">
        <f t="shared" si="10"/>
        <v>0</v>
      </c>
      <c r="K172" s="199" t="s">
        <v>1</v>
      </c>
      <c r="L172" s="37"/>
      <c r="M172" s="204" t="s">
        <v>1</v>
      </c>
      <c r="N172" s="205" t="s">
        <v>38</v>
      </c>
      <c r="O172" s="65"/>
      <c r="P172" s="206">
        <f t="shared" si="11"/>
        <v>0</v>
      </c>
      <c r="Q172" s="206">
        <v>0</v>
      </c>
      <c r="R172" s="206">
        <f t="shared" si="12"/>
        <v>0</v>
      </c>
      <c r="S172" s="206">
        <v>0</v>
      </c>
      <c r="T172" s="207">
        <f t="shared" si="13"/>
        <v>0</v>
      </c>
      <c r="AR172" s="208" t="s">
        <v>177</v>
      </c>
      <c r="AT172" s="208" t="s">
        <v>172</v>
      </c>
      <c r="AU172" s="208" t="s">
        <v>82</v>
      </c>
      <c r="AY172" s="16" t="s">
        <v>170</v>
      </c>
      <c r="BE172" s="209">
        <f t="shared" si="14"/>
        <v>0</v>
      </c>
      <c r="BF172" s="209">
        <f t="shared" si="15"/>
        <v>0</v>
      </c>
      <c r="BG172" s="209">
        <f t="shared" si="16"/>
        <v>0</v>
      </c>
      <c r="BH172" s="209">
        <f t="shared" si="17"/>
        <v>0</v>
      </c>
      <c r="BI172" s="209">
        <f t="shared" si="18"/>
        <v>0</v>
      </c>
      <c r="BJ172" s="16" t="s">
        <v>80</v>
      </c>
      <c r="BK172" s="209">
        <f t="shared" si="19"/>
        <v>0</v>
      </c>
      <c r="BL172" s="16" t="s">
        <v>177</v>
      </c>
      <c r="BM172" s="208" t="s">
        <v>554</v>
      </c>
    </row>
    <row r="173" spans="2:65" s="1" customFormat="1" ht="16.3" customHeight="1">
      <c r="B173" s="33"/>
      <c r="C173" s="197" t="s">
        <v>422</v>
      </c>
      <c r="D173" s="197" t="s">
        <v>172</v>
      </c>
      <c r="E173" s="198" t="s">
        <v>1183</v>
      </c>
      <c r="F173" s="199" t="s">
        <v>1184</v>
      </c>
      <c r="G173" s="200" t="s">
        <v>246</v>
      </c>
      <c r="H173" s="201">
        <v>29</v>
      </c>
      <c r="I173" s="202"/>
      <c r="J173" s="203">
        <f t="shared" si="10"/>
        <v>0</v>
      </c>
      <c r="K173" s="199" t="s">
        <v>1</v>
      </c>
      <c r="L173" s="37"/>
      <c r="M173" s="204" t="s">
        <v>1</v>
      </c>
      <c r="N173" s="205" t="s">
        <v>38</v>
      </c>
      <c r="O173" s="65"/>
      <c r="P173" s="206">
        <f t="shared" si="11"/>
        <v>0</v>
      </c>
      <c r="Q173" s="206">
        <v>0</v>
      </c>
      <c r="R173" s="206">
        <f t="shared" si="12"/>
        <v>0</v>
      </c>
      <c r="S173" s="206">
        <v>0</v>
      </c>
      <c r="T173" s="207">
        <f t="shared" si="13"/>
        <v>0</v>
      </c>
      <c r="AR173" s="208" t="s">
        <v>177</v>
      </c>
      <c r="AT173" s="208" t="s">
        <v>172</v>
      </c>
      <c r="AU173" s="208" t="s">
        <v>82</v>
      </c>
      <c r="AY173" s="16" t="s">
        <v>170</v>
      </c>
      <c r="BE173" s="209">
        <f t="shared" si="14"/>
        <v>0</v>
      </c>
      <c r="BF173" s="209">
        <f t="shared" si="15"/>
        <v>0</v>
      </c>
      <c r="BG173" s="209">
        <f t="shared" si="16"/>
        <v>0</v>
      </c>
      <c r="BH173" s="209">
        <f t="shared" si="17"/>
        <v>0</v>
      </c>
      <c r="BI173" s="209">
        <f t="shared" si="18"/>
        <v>0</v>
      </c>
      <c r="BJ173" s="16" t="s">
        <v>80</v>
      </c>
      <c r="BK173" s="209">
        <f t="shared" si="19"/>
        <v>0</v>
      </c>
      <c r="BL173" s="16" t="s">
        <v>177</v>
      </c>
      <c r="BM173" s="208" t="s">
        <v>563</v>
      </c>
    </row>
    <row r="174" spans="2:65" s="1" customFormat="1" ht="23.1" customHeight="1">
      <c r="B174" s="33"/>
      <c r="C174" s="197" t="s">
        <v>425</v>
      </c>
      <c r="D174" s="197" t="s">
        <v>172</v>
      </c>
      <c r="E174" s="198" t="s">
        <v>1185</v>
      </c>
      <c r="F174" s="199" t="s">
        <v>1186</v>
      </c>
      <c r="G174" s="200" t="s">
        <v>233</v>
      </c>
      <c r="H174" s="201">
        <v>1200</v>
      </c>
      <c r="I174" s="202"/>
      <c r="J174" s="203">
        <f t="shared" si="10"/>
        <v>0</v>
      </c>
      <c r="K174" s="199" t="s">
        <v>1</v>
      </c>
      <c r="L174" s="37"/>
      <c r="M174" s="204" t="s">
        <v>1</v>
      </c>
      <c r="N174" s="205" t="s">
        <v>38</v>
      </c>
      <c r="O174" s="65"/>
      <c r="P174" s="206">
        <f t="shared" si="11"/>
        <v>0</v>
      </c>
      <c r="Q174" s="206">
        <v>0</v>
      </c>
      <c r="R174" s="206">
        <f t="shared" si="12"/>
        <v>0</v>
      </c>
      <c r="S174" s="206">
        <v>0</v>
      </c>
      <c r="T174" s="207">
        <f t="shared" si="13"/>
        <v>0</v>
      </c>
      <c r="AR174" s="208" t="s">
        <v>177</v>
      </c>
      <c r="AT174" s="208" t="s">
        <v>172</v>
      </c>
      <c r="AU174" s="208" t="s">
        <v>82</v>
      </c>
      <c r="AY174" s="16" t="s">
        <v>170</v>
      </c>
      <c r="BE174" s="209">
        <f t="shared" si="14"/>
        <v>0</v>
      </c>
      <c r="BF174" s="209">
        <f t="shared" si="15"/>
        <v>0</v>
      </c>
      <c r="BG174" s="209">
        <f t="shared" si="16"/>
        <v>0</v>
      </c>
      <c r="BH174" s="209">
        <f t="shared" si="17"/>
        <v>0</v>
      </c>
      <c r="BI174" s="209">
        <f t="shared" si="18"/>
        <v>0</v>
      </c>
      <c r="BJ174" s="16" t="s">
        <v>80</v>
      </c>
      <c r="BK174" s="209">
        <f t="shared" si="19"/>
        <v>0</v>
      </c>
      <c r="BL174" s="16" t="s">
        <v>177</v>
      </c>
      <c r="BM174" s="208" t="s">
        <v>572</v>
      </c>
    </row>
    <row r="175" spans="2:65" s="1" customFormat="1" ht="23.1" customHeight="1">
      <c r="B175" s="33"/>
      <c r="C175" s="197" t="s">
        <v>429</v>
      </c>
      <c r="D175" s="197" t="s">
        <v>172</v>
      </c>
      <c r="E175" s="198" t="s">
        <v>1187</v>
      </c>
      <c r="F175" s="199" t="s">
        <v>1188</v>
      </c>
      <c r="G175" s="200" t="s">
        <v>233</v>
      </c>
      <c r="H175" s="201">
        <v>1200</v>
      </c>
      <c r="I175" s="202"/>
      <c r="J175" s="203">
        <f t="shared" si="10"/>
        <v>0</v>
      </c>
      <c r="K175" s="199" t="s">
        <v>1</v>
      </c>
      <c r="L175" s="37"/>
      <c r="M175" s="204" t="s">
        <v>1</v>
      </c>
      <c r="N175" s="205" t="s">
        <v>38</v>
      </c>
      <c r="O175" s="65"/>
      <c r="P175" s="206">
        <f t="shared" si="11"/>
        <v>0</v>
      </c>
      <c r="Q175" s="206">
        <v>0</v>
      </c>
      <c r="R175" s="206">
        <f t="shared" si="12"/>
        <v>0</v>
      </c>
      <c r="S175" s="206">
        <v>0</v>
      </c>
      <c r="T175" s="207">
        <f t="shared" si="13"/>
        <v>0</v>
      </c>
      <c r="AR175" s="208" t="s">
        <v>177</v>
      </c>
      <c r="AT175" s="208" t="s">
        <v>172</v>
      </c>
      <c r="AU175" s="208" t="s">
        <v>82</v>
      </c>
      <c r="AY175" s="16" t="s">
        <v>170</v>
      </c>
      <c r="BE175" s="209">
        <f t="shared" si="14"/>
        <v>0</v>
      </c>
      <c r="BF175" s="209">
        <f t="shared" si="15"/>
        <v>0</v>
      </c>
      <c r="BG175" s="209">
        <f t="shared" si="16"/>
        <v>0</v>
      </c>
      <c r="BH175" s="209">
        <f t="shared" si="17"/>
        <v>0</v>
      </c>
      <c r="BI175" s="209">
        <f t="shared" si="18"/>
        <v>0</v>
      </c>
      <c r="BJ175" s="16" t="s">
        <v>80</v>
      </c>
      <c r="BK175" s="209">
        <f t="shared" si="19"/>
        <v>0</v>
      </c>
      <c r="BL175" s="16" t="s">
        <v>177</v>
      </c>
      <c r="BM175" s="208" t="s">
        <v>581</v>
      </c>
    </row>
    <row r="176" spans="2:65" s="1" customFormat="1" ht="23.1" customHeight="1">
      <c r="B176" s="33"/>
      <c r="C176" s="197" t="s">
        <v>435</v>
      </c>
      <c r="D176" s="197" t="s">
        <v>172</v>
      </c>
      <c r="E176" s="198" t="s">
        <v>1189</v>
      </c>
      <c r="F176" s="199" t="s">
        <v>1190</v>
      </c>
      <c r="G176" s="200" t="s">
        <v>233</v>
      </c>
      <c r="H176" s="201">
        <v>90</v>
      </c>
      <c r="I176" s="202"/>
      <c r="J176" s="203">
        <f t="shared" si="10"/>
        <v>0</v>
      </c>
      <c r="K176" s="199" t="s">
        <v>1</v>
      </c>
      <c r="L176" s="37"/>
      <c r="M176" s="204" t="s">
        <v>1</v>
      </c>
      <c r="N176" s="205" t="s">
        <v>38</v>
      </c>
      <c r="O176" s="65"/>
      <c r="P176" s="206">
        <f t="shared" si="11"/>
        <v>0</v>
      </c>
      <c r="Q176" s="206">
        <v>0</v>
      </c>
      <c r="R176" s="206">
        <f t="shared" si="12"/>
        <v>0</v>
      </c>
      <c r="S176" s="206">
        <v>0</v>
      </c>
      <c r="T176" s="207">
        <f t="shared" si="13"/>
        <v>0</v>
      </c>
      <c r="AR176" s="208" t="s">
        <v>177</v>
      </c>
      <c r="AT176" s="208" t="s">
        <v>172</v>
      </c>
      <c r="AU176" s="208" t="s">
        <v>82</v>
      </c>
      <c r="AY176" s="16" t="s">
        <v>170</v>
      </c>
      <c r="BE176" s="209">
        <f t="shared" si="14"/>
        <v>0</v>
      </c>
      <c r="BF176" s="209">
        <f t="shared" si="15"/>
        <v>0</v>
      </c>
      <c r="BG176" s="209">
        <f t="shared" si="16"/>
        <v>0</v>
      </c>
      <c r="BH176" s="209">
        <f t="shared" si="17"/>
        <v>0</v>
      </c>
      <c r="BI176" s="209">
        <f t="shared" si="18"/>
        <v>0</v>
      </c>
      <c r="BJ176" s="16" t="s">
        <v>80</v>
      </c>
      <c r="BK176" s="209">
        <f t="shared" si="19"/>
        <v>0</v>
      </c>
      <c r="BL176" s="16" t="s">
        <v>177</v>
      </c>
      <c r="BM176" s="208" t="s">
        <v>589</v>
      </c>
    </row>
    <row r="177" spans="2:65" s="1" customFormat="1" ht="23.1" customHeight="1">
      <c r="B177" s="33"/>
      <c r="C177" s="197" t="s">
        <v>440</v>
      </c>
      <c r="D177" s="197" t="s">
        <v>172</v>
      </c>
      <c r="E177" s="198" t="s">
        <v>1191</v>
      </c>
      <c r="F177" s="199" t="s">
        <v>1192</v>
      </c>
      <c r="G177" s="200" t="s">
        <v>233</v>
      </c>
      <c r="H177" s="201">
        <v>90</v>
      </c>
      <c r="I177" s="202"/>
      <c r="J177" s="203">
        <f t="shared" si="10"/>
        <v>0</v>
      </c>
      <c r="K177" s="199" t="s">
        <v>1</v>
      </c>
      <c r="L177" s="37"/>
      <c r="M177" s="204" t="s">
        <v>1</v>
      </c>
      <c r="N177" s="205" t="s">
        <v>38</v>
      </c>
      <c r="O177" s="65"/>
      <c r="P177" s="206">
        <f t="shared" si="11"/>
        <v>0</v>
      </c>
      <c r="Q177" s="206">
        <v>0</v>
      </c>
      <c r="R177" s="206">
        <f t="shared" si="12"/>
        <v>0</v>
      </c>
      <c r="S177" s="206">
        <v>0</v>
      </c>
      <c r="T177" s="207">
        <f t="shared" si="13"/>
        <v>0</v>
      </c>
      <c r="AR177" s="208" t="s">
        <v>177</v>
      </c>
      <c r="AT177" s="208" t="s">
        <v>172</v>
      </c>
      <c r="AU177" s="208" t="s">
        <v>82</v>
      </c>
      <c r="AY177" s="16" t="s">
        <v>170</v>
      </c>
      <c r="BE177" s="209">
        <f t="shared" si="14"/>
        <v>0</v>
      </c>
      <c r="BF177" s="209">
        <f t="shared" si="15"/>
        <v>0</v>
      </c>
      <c r="BG177" s="209">
        <f t="shared" si="16"/>
        <v>0</v>
      </c>
      <c r="BH177" s="209">
        <f t="shared" si="17"/>
        <v>0</v>
      </c>
      <c r="BI177" s="209">
        <f t="shared" si="18"/>
        <v>0</v>
      </c>
      <c r="BJ177" s="16" t="s">
        <v>80</v>
      </c>
      <c r="BK177" s="209">
        <f t="shared" si="19"/>
        <v>0</v>
      </c>
      <c r="BL177" s="16" t="s">
        <v>177</v>
      </c>
      <c r="BM177" s="208" t="s">
        <v>599</v>
      </c>
    </row>
    <row r="178" spans="2:65" s="1" customFormat="1" ht="23.1" customHeight="1">
      <c r="B178" s="33"/>
      <c r="C178" s="197" t="s">
        <v>445</v>
      </c>
      <c r="D178" s="197" t="s">
        <v>172</v>
      </c>
      <c r="E178" s="198" t="s">
        <v>1193</v>
      </c>
      <c r="F178" s="199" t="s">
        <v>1194</v>
      </c>
      <c r="G178" s="200" t="s">
        <v>233</v>
      </c>
      <c r="H178" s="201">
        <v>80</v>
      </c>
      <c r="I178" s="202"/>
      <c r="J178" s="203">
        <f t="shared" si="10"/>
        <v>0</v>
      </c>
      <c r="K178" s="199" t="s">
        <v>1</v>
      </c>
      <c r="L178" s="37"/>
      <c r="M178" s="204" t="s">
        <v>1</v>
      </c>
      <c r="N178" s="205" t="s">
        <v>38</v>
      </c>
      <c r="O178" s="65"/>
      <c r="P178" s="206">
        <f t="shared" si="11"/>
        <v>0</v>
      </c>
      <c r="Q178" s="206">
        <v>0</v>
      </c>
      <c r="R178" s="206">
        <f t="shared" si="12"/>
        <v>0</v>
      </c>
      <c r="S178" s="206">
        <v>0</v>
      </c>
      <c r="T178" s="207">
        <f t="shared" si="13"/>
        <v>0</v>
      </c>
      <c r="AR178" s="208" t="s">
        <v>177</v>
      </c>
      <c r="AT178" s="208" t="s">
        <v>172</v>
      </c>
      <c r="AU178" s="208" t="s">
        <v>82</v>
      </c>
      <c r="AY178" s="16" t="s">
        <v>170</v>
      </c>
      <c r="BE178" s="209">
        <f t="shared" si="14"/>
        <v>0</v>
      </c>
      <c r="BF178" s="209">
        <f t="shared" si="15"/>
        <v>0</v>
      </c>
      <c r="BG178" s="209">
        <f t="shared" si="16"/>
        <v>0</v>
      </c>
      <c r="BH178" s="209">
        <f t="shared" si="17"/>
        <v>0</v>
      </c>
      <c r="BI178" s="209">
        <f t="shared" si="18"/>
        <v>0</v>
      </c>
      <c r="BJ178" s="16" t="s">
        <v>80</v>
      </c>
      <c r="BK178" s="209">
        <f t="shared" si="19"/>
        <v>0</v>
      </c>
      <c r="BL178" s="16" t="s">
        <v>177</v>
      </c>
      <c r="BM178" s="208" t="s">
        <v>607</v>
      </c>
    </row>
    <row r="179" spans="2:65" s="1" customFormat="1" ht="23.1" customHeight="1">
      <c r="B179" s="33"/>
      <c r="C179" s="197" t="s">
        <v>451</v>
      </c>
      <c r="D179" s="197" t="s">
        <v>172</v>
      </c>
      <c r="E179" s="198" t="s">
        <v>1195</v>
      </c>
      <c r="F179" s="199" t="s">
        <v>1196</v>
      </c>
      <c r="G179" s="200" t="s">
        <v>233</v>
      </c>
      <c r="H179" s="201">
        <v>80</v>
      </c>
      <c r="I179" s="202"/>
      <c r="J179" s="203">
        <f t="shared" si="10"/>
        <v>0</v>
      </c>
      <c r="K179" s="199" t="s">
        <v>1</v>
      </c>
      <c r="L179" s="37"/>
      <c r="M179" s="204" t="s">
        <v>1</v>
      </c>
      <c r="N179" s="205" t="s">
        <v>38</v>
      </c>
      <c r="O179" s="65"/>
      <c r="P179" s="206">
        <f t="shared" si="11"/>
        <v>0</v>
      </c>
      <c r="Q179" s="206">
        <v>0</v>
      </c>
      <c r="R179" s="206">
        <f t="shared" si="12"/>
        <v>0</v>
      </c>
      <c r="S179" s="206">
        <v>0</v>
      </c>
      <c r="T179" s="207">
        <f t="shared" si="13"/>
        <v>0</v>
      </c>
      <c r="AR179" s="208" t="s">
        <v>177</v>
      </c>
      <c r="AT179" s="208" t="s">
        <v>172</v>
      </c>
      <c r="AU179" s="208" t="s">
        <v>82</v>
      </c>
      <c r="AY179" s="16" t="s">
        <v>170</v>
      </c>
      <c r="BE179" s="209">
        <f t="shared" si="14"/>
        <v>0</v>
      </c>
      <c r="BF179" s="209">
        <f t="shared" si="15"/>
        <v>0</v>
      </c>
      <c r="BG179" s="209">
        <f t="shared" si="16"/>
        <v>0</v>
      </c>
      <c r="BH179" s="209">
        <f t="shared" si="17"/>
        <v>0</v>
      </c>
      <c r="BI179" s="209">
        <f t="shared" si="18"/>
        <v>0</v>
      </c>
      <c r="BJ179" s="16" t="s">
        <v>80</v>
      </c>
      <c r="BK179" s="209">
        <f t="shared" si="19"/>
        <v>0</v>
      </c>
      <c r="BL179" s="16" t="s">
        <v>177</v>
      </c>
      <c r="BM179" s="208" t="s">
        <v>615</v>
      </c>
    </row>
    <row r="180" spans="2:65" s="1" customFormat="1" ht="23.1" customHeight="1">
      <c r="B180" s="33"/>
      <c r="C180" s="197" t="s">
        <v>456</v>
      </c>
      <c r="D180" s="197" t="s">
        <v>172</v>
      </c>
      <c r="E180" s="198" t="s">
        <v>1197</v>
      </c>
      <c r="F180" s="199" t="s">
        <v>1198</v>
      </c>
      <c r="G180" s="200" t="s">
        <v>175</v>
      </c>
      <c r="H180" s="201">
        <v>160</v>
      </c>
      <c r="I180" s="202"/>
      <c r="J180" s="203">
        <f t="shared" si="10"/>
        <v>0</v>
      </c>
      <c r="K180" s="199" t="s">
        <v>1</v>
      </c>
      <c r="L180" s="37"/>
      <c r="M180" s="204" t="s">
        <v>1</v>
      </c>
      <c r="N180" s="205" t="s">
        <v>38</v>
      </c>
      <c r="O180" s="65"/>
      <c r="P180" s="206">
        <f t="shared" si="11"/>
        <v>0</v>
      </c>
      <c r="Q180" s="206">
        <v>0</v>
      </c>
      <c r="R180" s="206">
        <f t="shared" si="12"/>
        <v>0</v>
      </c>
      <c r="S180" s="206">
        <v>0</v>
      </c>
      <c r="T180" s="207">
        <f t="shared" si="13"/>
        <v>0</v>
      </c>
      <c r="AR180" s="208" t="s">
        <v>177</v>
      </c>
      <c r="AT180" s="208" t="s">
        <v>172</v>
      </c>
      <c r="AU180" s="208" t="s">
        <v>82</v>
      </c>
      <c r="AY180" s="16" t="s">
        <v>170</v>
      </c>
      <c r="BE180" s="209">
        <f t="shared" si="14"/>
        <v>0</v>
      </c>
      <c r="BF180" s="209">
        <f t="shared" si="15"/>
        <v>0</v>
      </c>
      <c r="BG180" s="209">
        <f t="shared" si="16"/>
        <v>0</v>
      </c>
      <c r="BH180" s="209">
        <f t="shared" si="17"/>
        <v>0</v>
      </c>
      <c r="BI180" s="209">
        <f t="shared" si="18"/>
        <v>0</v>
      </c>
      <c r="BJ180" s="16" t="s">
        <v>80</v>
      </c>
      <c r="BK180" s="209">
        <f t="shared" si="19"/>
        <v>0</v>
      </c>
      <c r="BL180" s="16" t="s">
        <v>177</v>
      </c>
      <c r="BM180" s="208" t="s">
        <v>625</v>
      </c>
    </row>
    <row r="181" spans="2:65" s="1" customFormat="1" ht="16.3" customHeight="1">
      <c r="B181" s="33"/>
      <c r="C181" s="197" t="s">
        <v>459</v>
      </c>
      <c r="D181" s="197" t="s">
        <v>172</v>
      </c>
      <c r="E181" s="198" t="s">
        <v>1199</v>
      </c>
      <c r="F181" s="199" t="s">
        <v>1200</v>
      </c>
      <c r="G181" s="200" t="s">
        <v>1167</v>
      </c>
      <c r="H181" s="201">
        <v>1</v>
      </c>
      <c r="I181" s="202"/>
      <c r="J181" s="203">
        <f t="shared" si="10"/>
        <v>0</v>
      </c>
      <c r="K181" s="199" t="s">
        <v>1</v>
      </c>
      <c r="L181" s="37"/>
      <c r="M181" s="204" t="s">
        <v>1</v>
      </c>
      <c r="N181" s="205" t="s">
        <v>38</v>
      </c>
      <c r="O181" s="65"/>
      <c r="P181" s="206">
        <f t="shared" si="11"/>
        <v>0</v>
      </c>
      <c r="Q181" s="206">
        <v>0</v>
      </c>
      <c r="R181" s="206">
        <f t="shared" si="12"/>
        <v>0</v>
      </c>
      <c r="S181" s="206">
        <v>0</v>
      </c>
      <c r="T181" s="207">
        <f t="shared" si="13"/>
        <v>0</v>
      </c>
      <c r="AR181" s="208" t="s">
        <v>177</v>
      </c>
      <c r="AT181" s="208" t="s">
        <v>172</v>
      </c>
      <c r="AU181" s="208" t="s">
        <v>82</v>
      </c>
      <c r="AY181" s="16" t="s">
        <v>170</v>
      </c>
      <c r="BE181" s="209">
        <f t="shared" si="14"/>
        <v>0</v>
      </c>
      <c r="BF181" s="209">
        <f t="shared" si="15"/>
        <v>0</v>
      </c>
      <c r="BG181" s="209">
        <f t="shared" si="16"/>
        <v>0</v>
      </c>
      <c r="BH181" s="209">
        <f t="shared" si="17"/>
        <v>0</v>
      </c>
      <c r="BI181" s="209">
        <f t="shared" si="18"/>
        <v>0</v>
      </c>
      <c r="BJ181" s="16" t="s">
        <v>80</v>
      </c>
      <c r="BK181" s="209">
        <f t="shared" si="19"/>
        <v>0</v>
      </c>
      <c r="BL181" s="16" t="s">
        <v>177</v>
      </c>
      <c r="BM181" s="208" t="s">
        <v>635</v>
      </c>
    </row>
    <row r="182" spans="2:65" s="1" customFormat="1" ht="16.3" customHeight="1">
      <c r="B182" s="33"/>
      <c r="C182" s="197" t="s">
        <v>462</v>
      </c>
      <c r="D182" s="197" t="s">
        <v>172</v>
      </c>
      <c r="E182" s="198" t="s">
        <v>1201</v>
      </c>
      <c r="F182" s="199" t="s">
        <v>1202</v>
      </c>
      <c r="G182" s="200" t="s">
        <v>1167</v>
      </c>
      <c r="H182" s="201">
        <v>1</v>
      </c>
      <c r="I182" s="202"/>
      <c r="J182" s="203">
        <f t="shared" si="10"/>
        <v>0</v>
      </c>
      <c r="K182" s="199" t="s">
        <v>1</v>
      </c>
      <c r="L182" s="37"/>
      <c r="M182" s="204" t="s">
        <v>1</v>
      </c>
      <c r="N182" s="205" t="s">
        <v>38</v>
      </c>
      <c r="O182" s="65"/>
      <c r="P182" s="206">
        <f t="shared" si="11"/>
        <v>0</v>
      </c>
      <c r="Q182" s="206">
        <v>0</v>
      </c>
      <c r="R182" s="206">
        <f t="shared" si="12"/>
        <v>0</v>
      </c>
      <c r="S182" s="206">
        <v>0</v>
      </c>
      <c r="T182" s="207">
        <f t="shared" si="13"/>
        <v>0</v>
      </c>
      <c r="AR182" s="208" t="s">
        <v>177</v>
      </c>
      <c r="AT182" s="208" t="s">
        <v>172</v>
      </c>
      <c r="AU182" s="208" t="s">
        <v>82</v>
      </c>
      <c r="AY182" s="16" t="s">
        <v>170</v>
      </c>
      <c r="BE182" s="209">
        <f t="shared" si="14"/>
        <v>0</v>
      </c>
      <c r="BF182" s="209">
        <f t="shared" si="15"/>
        <v>0</v>
      </c>
      <c r="BG182" s="209">
        <f t="shared" si="16"/>
        <v>0</v>
      </c>
      <c r="BH182" s="209">
        <f t="shared" si="17"/>
        <v>0</v>
      </c>
      <c r="BI182" s="209">
        <f t="shared" si="18"/>
        <v>0</v>
      </c>
      <c r="BJ182" s="16" t="s">
        <v>80</v>
      </c>
      <c r="BK182" s="209">
        <f t="shared" si="19"/>
        <v>0</v>
      </c>
      <c r="BL182" s="16" t="s">
        <v>177</v>
      </c>
      <c r="BM182" s="208" t="s">
        <v>644</v>
      </c>
    </row>
    <row r="183" spans="2:65" s="1" customFormat="1" ht="16.3" customHeight="1">
      <c r="B183" s="33"/>
      <c r="C183" s="197" t="s">
        <v>467</v>
      </c>
      <c r="D183" s="197" t="s">
        <v>172</v>
      </c>
      <c r="E183" s="198" t="s">
        <v>1203</v>
      </c>
      <c r="F183" s="199" t="s">
        <v>1204</v>
      </c>
      <c r="G183" s="200" t="s">
        <v>1167</v>
      </c>
      <c r="H183" s="201">
        <v>1</v>
      </c>
      <c r="I183" s="202"/>
      <c r="J183" s="203">
        <f t="shared" si="10"/>
        <v>0</v>
      </c>
      <c r="K183" s="199" t="s">
        <v>1</v>
      </c>
      <c r="L183" s="37"/>
      <c r="M183" s="204" t="s">
        <v>1</v>
      </c>
      <c r="N183" s="205" t="s">
        <v>38</v>
      </c>
      <c r="O183" s="65"/>
      <c r="P183" s="206">
        <f t="shared" si="11"/>
        <v>0</v>
      </c>
      <c r="Q183" s="206">
        <v>0</v>
      </c>
      <c r="R183" s="206">
        <f t="shared" si="12"/>
        <v>0</v>
      </c>
      <c r="S183" s="206">
        <v>0</v>
      </c>
      <c r="T183" s="207">
        <f t="shared" si="13"/>
        <v>0</v>
      </c>
      <c r="AR183" s="208" t="s">
        <v>177</v>
      </c>
      <c r="AT183" s="208" t="s">
        <v>172</v>
      </c>
      <c r="AU183" s="208" t="s">
        <v>82</v>
      </c>
      <c r="AY183" s="16" t="s">
        <v>170</v>
      </c>
      <c r="BE183" s="209">
        <f t="shared" si="14"/>
        <v>0</v>
      </c>
      <c r="BF183" s="209">
        <f t="shared" si="15"/>
        <v>0</v>
      </c>
      <c r="BG183" s="209">
        <f t="shared" si="16"/>
        <v>0</v>
      </c>
      <c r="BH183" s="209">
        <f t="shared" si="17"/>
        <v>0</v>
      </c>
      <c r="BI183" s="209">
        <f t="shared" si="18"/>
        <v>0</v>
      </c>
      <c r="BJ183" s="16" t="s">
        <v>80</v>
      </c>
      <c r="BK183" s="209">
        <f t="shared" si="19"/>
        <v>0</v>
      </c>
      <c r="BL183" s="16" t="s">
        <v>177</v>
      </c>
      <c r="BM183" s="208" t="s">
        <v>652</v>
      </c>
    </row>
    <row r="184" spans="2:65" s="1" customFormat="1" ht="16.3" customHeight="1">
      <c r="B184" s="33"/>
      <c r="C184" s="197" t="s">
        <v>470</v>
      </c>
      <c r="D184" s="197" t="s">
        <v>172</v>
      </c>
      <c r="E184" s="198" t="s">
        <v>1205</v>
      </c>
      <c r="F184" s="199" t="s">
        <v>1206</v>
      </c>
      <c r="G184" s="200" t="s">
        <v>1167</v>
      </c>
      <c r="H184" s="201">
        <v>1</v>
      </c>
      <c r="I184" s="202"/>
      <c r="J184" s="203">
        <f t="shared" si="10"/>
        <v>0</v>
      </c>
      <c r="K184" s="199" t="s">
        <v>1</v>
      </c>
      <c r="L184" s="37"/>
      <c r="M184" s="204" t="s">
        <v>1</v>
      </c>
      <c r="N184" s="205" t="s">
        <v>38</v>
      </c>
      <c r="O184" s="65"/>
      <c r="P184" s="206">
        <f t="shared" si="11"/>
        <v>0</v>
      </c>
      <c r="Q184" s="206">
        <v>0</v>
      </c>
      <c r="R184" s="206">
        <f t="shared" si="12"/>
        <v>0</v>
      </c>
      <c r="S184" s="206">
        <v>0</v>
      </c>
      <c r="T184" s="207">
        <f t="shared" si="13"/>
        <v>0</v>
      </c>
      <c r="AR184" s="208" t="s">
        <v>177</v>
      </c>
      <c r="AT184" s="208" t="s">
        <v>172</v>
      </c>
      <c r="AU184" s="208" t="s">
        <v>82</v>
      </c>
      <c r="AY184" s="16" t="s">
        <v>170</v>
      </c>
      <c r="BE184" s="209">
        <f t="shared" si="14"/>
        <v>0</v>
      </c>
      <c r="BF184" s="209">
        <f t="shared" si="15"/>
        <v>0</v>
      </c>
      <c r="BG184" s="209">
        <f t="shared" si="16"/>
        <v>0</v>
      </c>
      <c r="BH184" s="209">
        <f t="shared" si="17"/>
        <v>0</v>
      </c>
      <c r="BI184" s="209">
        <f t="shared" si="18"/>
        <v>0</v>
      </c>
      <c r="BJ184" s="16" t="s">
        <v>80</v>
      </c>
      <c r="BK184" s="209">
        <f t="shared" si="19"/>
        <v>0</v>
      </c>
      <c r="BL184" s="16" t="s">
        <v>177</v>
      </c>
      <c r="BM184" s="208" t="s">
        <v>662</v>
      </c>
    </row>
    <row r="185" spans="2:65" s="1" customFormat="1" ht="16.3" customHeight="1">
      <c r="B185" s="33"/>
      <c r="C185" s="197" t="s">
        <v>475</v>
      </c>
      <c r="D185" s="197" t="s">
        <v>172</v>
      </c>
      <c r="E185" s="198" t="s">
        <v>1207</v>
      </c>
      <c r="F185" s="199" t="s">
        <v>1208</v>
      </c>
      <c r="G185" s="200" t="s">
        <v>1167</v>
      </c>
      <c r="H185" s="201">
        <v>1</v>
      </c>
      <c r="I185" s="202"/>
      <c r="J185" s="203">
        <f t="shared" si="10"/>
        <v>0</v>
      </c>
      <c r="K185" s="199" t="s">
        <v>1</v>
      </c>
      <c r="L185" s="37"/>
      <c r="M185" s="255" t="s">
        <v>1</v>
      </c>
      <c r="N185" s="256" t="s">
        <v>38</v>
      </c>
      <c r="O185" s="257"/>
      <c r="P185" s="258">
        <f t="shared" si="11"/>
        <v>0</v>
      </c>
      <c r="Q185" s="258">
        <v>0</v>
      </c>
      <c r="R185" s="258">
        <f t="shared" si="12"/>
        <v>0</v>
      </c>
      <c r="S185" s="258">
        <v>0</v>
      </c>
      <c r="T185" s="259">
        <f t="shared" si="13"/>
        <v>0</v>
      </c>
      <c r="AR185" s="208" t="s">
        <v>177</v>
      </c>
      <c r="AT185" s="208" t="s">
        <v>172</v>
      </c>
      <c r="AU185" s="208" t="s">
        <v>82</v>
      </c>
      <c r="AY185" s="16" t="s">
        <v>170</v>
      </c>
      <c r="BE185" s="209">
        <f t="shared" si="14"/>
        <v>0</v>
      </c>
      <c r="BF185" s="209">
        <f t="shared" si="15"/>
        <v>0</v>
      </c>
      <c r="BG185" s="209">
        <f t="shared" si="16"/>
        <v>0</v>
      </c>
      <c r="BH185" s="209">
        <f t="shared" si="17"/>
        <v>0</v>
      </c>
      <c r="BI185" s="209">
        <f t="shared" si="18"/>
        <v>0</v>
      </c>
      <c r="BJ185" s="16" t="s">
        <v>80</v>
      </c>
      <c r="BK185" s="209">
        <f t="shared" si="19"/>
        <v>0</v>
      </c>
      <c r="BL185" s="16" t="s">
        <v>177</v>
      </c>
      <c r="BM185" s="208" t="s">
        <v>674</v>
      </c>
    </row>
    <row r="186" spans="2:65" s="1" customFormat="1" ht="7" customHeight="1">
      <c r="B186" s="48"/>
      <c r="C186" s="49"/>
      <c r="D186" s="49"/>
      <c r="E186" s="49"/>
      <c r="F186" s="49"/>
      <c r="G186" s="49"/>
      <c r="H186" s="49"/>
      <c r="I186" s="148"/>
      <c r="J186" s="49"/>
      <c r="K186" s="49"/>
      <c r="L186" s="37"/>
    </row>
  </sheetData>
  <sheetProtection password="CC35" sheet="1" objects="1" scenarios="1" formatColumns="0" formatRows="0" autoFilter="0"/>
  <autoFilter ref="C121:K18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48"/>
  <sheetViews>
    <sheetView showGridLines="0" workbookViewId="0"/>
  </sheetViews>
  <sheetFormatPr defaultRowHeight="10.9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43.5703125" customWidth="1"/>
    <col min="7" max="7" width="6" customWidth="1"/>
    <col min="8" max="8" width="9.85546875" customWidth="1"/>
    <col min="9" max="9" width="17.28515625" style="109" customWidth="1"/>
    <col min="10" max="10" width="17.28515625" customWidth="1"/>
    <col min="11" max="11" width="17.28515625" hidden="1" customWidth="1"/>
    <col min="12" max="12" width="8" customWidth="1"/>
    <col min="13" max="13" width="9.28515625" hidden="1" customWidth="1"/>
    <col min="14" max="14" width="9.140625" hidden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46" ht="37.049999999999997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92</v>
      </c>
    </row>
    <row r="3" spans="2:46" ht="7" hidden="1" customHeight="1">
      <c r="B3" s="111"/>
      <c r="C3" s="112"/>
      <c r="D3" s="112"/>
      <c r="E3" s="112"/>
      <c r="F3" s="112"/>
      <c r="G3" s="112"/>
      <c r="H3" s="112"/>
      <c r="I3" s="113"/>
      <c r="J3" s="112"/>
      <c r="K3" s="112"/>
      <c r="L3" s="19"/>
      <c r="AT3" s="16" t="s">
        <v>82</v>
      </c>
    </row>
    <row r="4" spans="2:46" ht="25" hidden="1" customHeight="1">
      <c r="B4" s="19"/>
      <c r="D4" s="114" t="s">
        <v>99</v>
      </c>
      <c r="L4" s="19"/>
      <c r="M4" s="115" t="s">
        <v>10</v>
      </c>
      <c r="AT4" s="16" t="s">
        <v>4</v>
      </c>
    </row>
    <row r="5" spans="2:46" ht="7" hidden="1" customHeight="1">
      <c r="B5" s="19"/>
      <c r="L5" s="19"/>
    </row>
    <row r="6" spans="2:46" ht="12.1" hidden="1" customHeight="1">
      <c r="B6" s="19"/>
      <c r="D6" s="116" t="s">
        <v>16</v>
      </c>
      <c r="L6" s="19"/>
    </row>
    <row r="7" spans="2:46" ht="16.3" hidden="1" customHeight="1">
      <c r="B7" s="19"/>
      <c r="E7" s="308" t="str">
        <f>'Rekapitulace stavby'!K6</f>
        <v>NYMBURK - REGENERACE PANELOVÉHO SÍDLIŠTĚ JANKOVICE</v>
      </c>
      <c r="F7" s="309"/>
      <c r="G7" s="309"/>
      <c r="H7" s="309"/>
      <c r="L7" s="19"/>
    </row>
    <row r="8" spans="2:46" ht="12.1" hidden="1" customHeight="1">
      <c r="B8" s="19"/>
      <c r="D8" s="116" t="s">
        <v>112</v>
      </c>
      <c r="L8" s="19"/>
    </row>
    <row r="9" spans="2:46" s="1" customFormat="1" ht="16.3" hidden="1" customHeight="1">
      <c r="B9" s="37"/>
      <c r="E9" s="308" t="s">
        <v>116</v>
      </c>
      <c r="F9" s="310"/>
      <c r="G9" s="310"/>
      <c r="H9" s="310"/>
      <c r="I9" s="117"/>
      <c r="L9" s="37"/>
    </row>
    <row r="10" spans="2:46" s="1" customFormat="1" ht="12.1" hidden="1" customHeight="1">
      <c r="B10" s="37"/>
      <c r="D10" s="116" t="s">
        <v>120</v>
      </c>
      <c r="I10" s="117"/>
      <c r="L10" s="37"/>
    </row>
    <row r="11" spans="2:46" s="1" customFormat="1" ht="37.049999999999997" hidden="1" customHeight="1">
      <c r="B11" s="37"/>
      <c r="E11" s="311" t="s">
        <v>1209</v>
      </c>
      <c r="F11" s="310"/>
      <c r="G11" s="310"/>
      <c r="H11" s="310"/>
      <c r="I11" s="117"/>
      <c r="L11" s="37"/>
    </row>
    <row r="12" spans="2:46" s="1" customFormat="1" hidden="1">
      <c r="B12" s="37"/>
      <c r="I12" s="117"/>
      <c r="L12" s="37"/>
    </row>
    <row r="13" spans="2:46" s="1" customFormat="1" ht="12.1" hidden="1" customHeight="1">
      <c r="B13" s="37"/>
      <c r="D13" s="116" t="s">
        <v>18</v>
      </c>
      <c r="F13" s="104" t="s">
        <v>1</v>
      </c>
      <c r="I13" s="118" t="s">
        <v>19</v>
      </c>
      <c r="J13" s="104" t="s">
        <v>1</v>
      </c>
      <c r="L13" s="37"/>
    </row>
    <row r="14" spans="2:46" s="1" customFormat="1" ht="12.1" hidden="1" customHeight="1">
      <c r="B14" s="37"/>
      <c r="D14" s="116" t="s">
        <v>20</v>
      </c>
      <c r="F14" s="104" t="s">
        <v>21</v>
      </c>
      <c r="I14" s="118" t="s">
        <v>22</v>
      </c>
      <c r="J14" s="119" t="str">
        <f>'Rekapitulace stavby'!AN8</f>
        <v>30. 9. 2019</v>
      </c>
      <c r="L14" s="37"/>
    </row>
    <row r="15" spans="2:46" s="1" customFormat="1" ht="10.9" hidden="1" customHeight="1">
      <c r="B15" s="37"/>
      <c r="I15" s="117"/>
      <c r="L15" s="37"/>
    </row>
    <row r="16" spans="2:46" s="1" customFormat="1" ht="12.1" hidden="1" customHeight="1">
      <c r="B16" s="37"/>
      <c r="D16" s="116" t="s">
        <v>24</v>
      </c>
      <c r="I16" s="118" t="s">
        <v>25</v>
      </c>
      <c r="J16" s="104" t="str">
        <f>IF('Rekapitulace stavby'!AN10="","",'Rekapitulace stavby'!AN10)</f>
        <v/>
      </c>
      <c r="L16" s="37"/>
    </row>
    <row r="17" spans="2:12" s="1" customFormat="1" ht="18" hidden="1" customHeight="1">
      <c r="B17" s="37"/>
      <c r="E17" s="104" t="str">
        <f>IF('Rekapitulace stavby'!E11="","",'Rekapitulace stavby'!E11)</f>
        <v xml:space="preserve"> </v>
      </c>
      <c r="I17" s="118" t="s">
        <v>26</v>
      </c>
      <c r="J17" s="104" t="str">
        <f>IF('Rekapitulace stavby'!AN11="","",'Rekapitulace stavby'!AN11)</f>
        <v/>
      </c>
      <c r="L17" s="37"/>
    </row>
    <row r="18" spans="2:12" s="1" customFormat="1" ht="7" hidden="1" customHeight="1">
      <c r="B18" s="37"/>
      <c r="I18" s="117"/>
      <c r="L18" s="37"/>
    </row>
    <row r="19" spans="2:12" s="1" customFormat="1" ht="12.1" hidden="1" customHeight="1">
      <c r="B19" s="37"/>
      <c r="D19" s="116" t="s">
        <v>27</v>
      </c>
      <c r="I19" s="118" t="s">
        <v>25</v>
      </c>
      <c r="J19" s="29" t="str">
        <f>'Rekapitulace stavby'!AN13</f>
        <v>Vyplň údaj</v>
      </c>
      <c r="L19" s="37"/>
    </row>
    <row r="20" spans="2:12" s="1" customFormat="1" ht="18" hidden="1" customHeight="1">
      <c r="B20" s="37"/>
      <c r="E20" s="312" t="str">
        <f>'Rekapitulace stavby'!E14</f>
        <v>Vyplň údaj</v>
      </c>
      <c r="F20" s="313"/>
      <c r="G20" s="313"/>
      <c r="H20" s="313"/>
      <c r="I20" s="118" t="s">
        <v>26</v>
      </c>
      <c r="J20" s="29" t="str">
        <f>'Rekapitulace stavby'!AN14</f>
        <v>Vyplň údaj</v>
      </c>
      <c r="L20" s="37"/>
    </row>
    <row r="21" spans="2:12" s="1" customFormat="1" ht="7" hidden="1" customHeight="1">
      <c r="B21" s="37"/>
      <c r="I21" s="117"/>
      <c r="L21" s="37"/>
    </row>
    <row r="22" spans="2:12" s="1" customFormat="1" ht="12.1" hidden="1" customHeight="1">
      <c r="B22" s="37"/>
      <c r="D22" s="116" t="s">
        <v>29</v>
      </c>
      <c r="I22" s="118" t="s">
        <v>25</v>
      </c>
      <c r="J22" s="104" t="str">
        <f>IF('Rekapitulace stavby'!AN16="","",'Rekapitulace stavby'!AN16)</f>
        <v/>
      </c>
      <c r="L22" s="37"/>
    </row>
    <row r="23" spans="2:12" s="1" customFormat="1" ht="18" hidden="1" customHeight="1">
      <c r="B23" s="37"/>
      <c r="E23" s="104" t="str">
        <f>IF('Rekapitulace stavby'!E17="","",'Rekapitulace stavby'!E17)</f>
        <v xml:space="preserve"> </v>
      </c>
      <c r="I23" s="118" t="s">
        <v>26</v>
      </c>
      <c r="J23" s="104" t="str">
        <f>IF('Rekapitulace stavby'!AN17="","",'Rekapitulace stavby'!AN17)</f>
        <v/>
      </c>
      <c r="L23" s="37"/>
    </row>
    <row r="24" spans="2:12" s="1" customFormat="1" ht="7" hidden="1" customHeight="1">
      <c r="B24" s="37"/>
      <c r="I24" s="117"/>
      <c r="L24" s="37"/>
    </row>
    <row r="25" spans="2:12" s="1" customFormat="1" ht="12.1" hidden="1" customHeight="1">
      <c r="B25" s="37"/>
      <c r="D25" s="116" t="s">
        <v>31</v>
      </c>
      <c r="I25" s="118" t="s">
        <v>25</v>
      </c>
      <c r="J25" s="104" t="str">
        <f>IF('Rekapitulace stavby'!AN19="","",'Rekapitulace stavby'!AN19)</f>
        <v/>
      </c>
      <c r="L25" s="37"/>
    </row>
    <row r="26" spans="2:12" s="1" customFormat="1" ht="18" hidden="1" customHeight="1">
      <c r="B26" s="37"/>
      <c r="E26" s="104" t="str">
        <f>IF('Rekapitulace stavby'!E20="","",'Rekapitulace stavby'!E20)</f>
        <v xml:space="preserve"> </v>
      </c>
      <c r="I26" s="118" t="s">
        <v>26</v>
      </c>
      <c r="J26" s="104" t="str">
        <f>IF('Rekapitulace stavby'!AN20="","",'Rekapitulace stavby'!AN20)</f>
        <v/>
      </c>
      <c r="L26" s="37"/>
    </row>
    <row r="27" spans="2:12" s="1" customFormat="1" ht="7" hidden="1" customHeight="1">
      <c r="B27" s="37"/>
      <c r="I27" s="117"/>
      <c r="L27" s="37"/>
    </row>
    <row r="28" spans="2:12" s="1" customFormat="1" ht="12.1" hidden="1" customHeight="1">
      <c r="B28" s="37"/>
      <c r="D28" s="116" t="s">
        <v>32</v>
      </c>
      <c r="I28" s="117"/>
      <c r="L28" s="37"/>
    </row>
    <row r="29" spans="2:12" s="7" customFormat="1" ht="16.3" hidden="1" customHeight="1">
      <c r="B29" s="120"/>
      <c r="E29" s="314" t="s">
        <v>1</v>
      </c>
      <c r="F29" s="314"/>
      <c r="G29" s="314"/>
      <c r="H29" s="314"/>
      <c r="I29" s="121"/>
      <c r="L29" s="120"/>
    </row>
    <row r="30" spans="2:12" s="1" customFormat="1" ht="7" hidden="1" customHeight="1">
      <c r="B30" s="37"/>
      <c r="I30" s="117"/>
      <c r="L30" s="37"/>
    </row>
    <row r="31" spans="2:12" s="1" customFormat="1" ht="7" hidden="1" customHeight="1">
      <c r="B31" s="37"/>
      <c r="D31" s="61"/>
      <c r="E31" s="61"/>
      <c r="F31" s="61"/>
      <c r="G31" s="61"/>
      <c r="H31" s="61"/>
      <c r="I31" s="122"/>
      <c r="J31" s="61"/>
      <c r="K31" s="61"/>
      <c r="L31" s="37"/>
    </row>
    <row r="32" spans="2:12" s="1" customFormat="1" ht="25.5" hidden="1" customHeight="1">
      <c r="B32" s="37"/>
      <c r="D32" s="123" t="s">
        <v>33</v>
      </c>
      <c r="I32" s="117"/>
      <c r="J32" s="124">
        <f>ROUND(J126, 2)</f>
        <v>0</v>
      </c>
      <c r="L32" s="37"/>
    </row>
    <row r="33" spans="2:12" s="1" customFormat="1" ht="7" hidden="1" customHeight="1">
      <c r="B33" s="37"/>
      <c r="D33" s="61"/>
      <c r="E33" s="61"/>
      <c r="F33" s="61"/>
      <c r="G33" s="61"/>
      <c r="H33" s="61"/>
      <c r="I33" s="122"/>
      <c r="J33" s="61"/>
      <c r="K33" s="61"/>
      <c r="L33" s="37"/>
    </row>
    <row r="34" spans="2:12" s="1" customFormat="1" ht="14.45" hidden="1" customHeight="1">
      <c r="B34" s="37"/>
      <c r="F34" s="125" t="s">
        <v>35</v>
      </c>
      <c r="I34" s="126" t="s">
        <v>34</v>
      </c>
      <c r="J34" s="125" t="s">
        <v>36</v>
      </c>
      <c r="L34" s="37"/>
    </row>
    <row r="35" spans="2:12" s="1" customFormat="1" ht="14.45" hidden="1" customHeight="1">
      <c r="B35" s="37"/>
      <c r="D35" s="127" t="s">
        <v>37</v>
      </c>
      <c r="E35" s="116" t="s">
        <v>38</v>
      </c>
      <c r="F35" s="128">
        <f>ROUND((SUM(BE126:BE147)),  2)</f>
        <v>0</v>
      </c>
      <c r="I35" s="129">
        <v>0.21</v>
      </c>
      <c r="J35" s="128">
        <f>ROUND(((SUM(BE126:BE147))*I35),  2)</f>
        <v>0</v>
      </c>
      <c r="L35" s="37"/>
    </row>
    <row r="36" spans="2:12" s="1" customFormat="1" ht="14.45" hidden="1" customHeight="1">
      <c r="B36" s="37"/>
      <c r="E36" s="116" t="s">
        <v>39</v>
      </c>
      <c r="F36" s="128">
        <f>ROUND((SUM(BF126:BF147)),  2)</f>
        <v>0</v>
      </c>
      <c r="I36" s="129">
        <v>0.15</v>
      </c>
      <c r="J36" s="128">
        <f>ROUND(((SUM(BF126:BF147))*I36),  2)</f>
        <v>0</v>
      </c>
      <c r="L36" s="37"/>
    </row>
    <row r="37" spans="2:12" s="1" customFormat="1" ht="14.45" hidden="1" customHeight="1">
      <c r="B37" s="37"/>
      <c r="E37" s="116" t="s">
        <v>40</v>
      </c>
      <c r="F37" s="128">
        <f>ROUND((SUM(BG126:BG147)),  2)</f>
        <v>0</v>
      </c>
      <c r="I37" s="129">
        <v>0.21</v>
      </c>
      <c r="J37" s="128">
        <f>0</f>
        <v>0</v>
      </c>
      <c r="L37" s="37"/>
    </row>
    <row r="38" spans="2:12" s="1" customFormat="1" ht="14.45" hidden="1" customHeight="1">
      <c r="B38" s="37"/>
      <c r="E38" s="116" t="s">
        <v>41</v>
      </c>
      <c r="F38" s="128">
        <f>ROUND((SUM(BH126:BH147)),  2)</f>
        <v>0</v>
      </c>
      <c r="I38" s="129">
        <v>0.15</v>
      </c>
      <c r="J38" s="128">
        <f>0</f>
        <v>0</v>
      </c>
      <c r="L38" s="37"/>
    </row>
    <row r="39" spans="2:12" s="1" customFormat="1" ht="14.45" hidden="1" customHeight="1">
      <c r="B39" s="37"/>
      <c r="E39" s="116" t="s">
        <v>42</v>
      </c>
      <c r="F39" s="128">
        <f>ROUND((SUM(BI126:BI147)),  2)</f>
        <v>0</v>
      </c>
      <c r="I39" s="129">
        <v>0</v>
      </c>
      <c r="J39" s="128">
        <f>0</f>
        <v>0</v>
      </c>
      <c r="L39" s="37"/>
    </row>
    <row r="40" spans="2:12" s="1" customFormat="1" ht="7" hidden="1" customHeight="1">
      <c r="B40" s="37"/>
      <c r="I40" s="117"/>
      <c r="L40" s="37"/>
    </row>
    <row r="41" spans="2:12" s="1" customFormat="1" ht="25.5" hidden="1" customHeight="1">
      <c r="B41" s="37"/>
      <c r="C41" s="130"/>
      <c r="D41" s="131" t="s">
        <v>43</v>
      </c>
      <c r="E41" s="132"/>
      <c r="F41" s="132"/>
      <c r="G41" s="133" t="s">
        <v>44</v>
      </c>
      <c r="H41" s="134" t="s">
        <v>45</v>
      </c>
      <c r="I41" s="135"/>
      <c r="J41" s="136">
        <f>SUM(J32:J39)</f>
        <v>0</v>
      </c>
      <c r="K41" s="137"/>
      <c r="L41" s="37"/>
    </row>
    <row r="42" spans="2:12" s="1" customFormat="1" ht="14.45" hidden="1" customHeight="1">
      <c r="B42" s="37"/>
      <c r="I42" s="117"/>
      <c r="L42" s="37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7"/>
      <c r="D50" s="138" t="s">
        <v>46</v>
      </c>
      <c r="E50" s="139"/>
      <c r="F50" s="139"/>
      <c r="G50" s="138" t="s">
        <v>47</v>
      </c>
      <c r="H50" s="139"/>
      <c r="I50" s="140"/>
      <c r="J50" s="139"/>
      <c r="K50" s="139"/>
      <c r="L50" s="37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9" hidden="1">
      <c r="B61" s="37"/>
      <c r="D61" s="141" t="s">
        <v>48</v>
      </c>
      <c r="E61" s="142"/>
      <c r="F61" s="143" t="s">
        <v>49</v>
      </c>
      <c r="G61" s="141" t="s">
        <v>48</v>
      </c>
      <c r="H61" s="142"/>
      <c r="I61" s="144"/>
      <c r="J61" s="145" t="s">
        <v>49</v>
      </c>
      <c r="K61" s="142"/>
      <c r="L61" s="37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3.6" hidden="1">
      <c r="B65" s="37"/>
      <c r="D65" s="138" t="s">
        <v>50</v>
      </c>
      <c r="E65" s="139"/>
      <c r="F65" s="139"/>
      <c r="G65" s="138" t="s">
        <v>51</v>
      </c>
      <c r="H65" s="139"/>
      <c r="I65" s="140"/>
      <c r="J65" s="139"/>
      <c r="K65" s="139"/>
      <c r="L65" s="37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9" hidden="1">
      <c r="B76" s="37"/>
      <c r="D76" s="141" t="s">
        <v>48</v>
      </c>
      <c r="E76" s="142"/>
      <c r="F76" s="143" t="s">
        <v>49</v>
      </c>
      <c r="G76" s="141" t="s">
        <v>48</v>
      </c>
      <c r="H76" s="142"/>
      <c r="I76" s="144"/>
      <c r="J76" s="145" t="s">
        <v>49</v>
      </c>
      <c r="K76" s="142"/>
      <c r="L76" s="37"/>
    </row>
    <row r="77" spans="2:12" s="1" customFormat="1" ht="14.45" hidden="1" customHeight="1">
      <c r="B77" s="146"/>
      <c r="C77" s="147"/>
      <c r="D77" s="147"/>
      <c r="E77" s="147"/>
      <c r="F77" s="147"/>
      <c r="G77" s="147"/>
      <c r="H77" s="147"/>
      <c r="I77" s="148"/>
      <c r="J77" s="147"/>
      <c r="K77" s="147"/>
      <c r="L77" s="37"/>
    </row>
    <row r="78" spans="2:12" hidden="1"/>
    <row r="79" spans="2:12" hidden="1"/>
    <row r="80" spans="2:12" hidden="1"/>
    <row r="81" spans="2:12" s="1" customFormat="1" ht="7" hidden="1" customHeight="1">
      <c r="B81" s="149"/>
      <c r="C81" s="150"/>
      <c r="D81" s="150"/>
      <c r="E81" s="150"/>
      <c r="F81" s="150"/>
      <c r="G81" s="150"/>
      <c r="H81" s="150"/>
      <c r="I81" s="151"/>
      <c r="J81" s="150"/>
      <c r="K81" s="150"/>
      <c r="L81" s="37"/>
    </row>
    <row r="82" spans="2:12" s="1" customFormat="1" ht="25" hidden="1" customHeight="1">
      <c r="B82" s="33"/>
      <c r="C82" s="22" t="s">
        <v>131</v>
      </c>
      <c r="D82" s="34"/>
      <c r="E82" s="34"/>
      <c r="F82" s="34"/>
      <c r="G82" s="34"/>
      <c r="H82" s="34"/>
      <c r="I82" s="117"/>
      <c r="J82" s="34"/>
      <c r="K82" s="34"/>
      <c r="L82" s="37"/>
    </row>
    <row r="83" spans="2:12" s="1" customFormat="1" ht="7" hidden="1" customHeight="1">
      <c r="B83" s="33"/>
      <c r="C83" s="34"/>
      <c r="D83" s="34"/>
      <c r="E83" s="34"/>
      <c r="F83" s="34"/>
      <c r="G83" s="34"/>
      <c r="H83" s="34"/>
      <c r="I83" s="117"/>
      <c r="J83" s="34"/>
      <c r="K83" s="34"/>
      <c r="L83" s="37"/>
    </row>
    <row r="84" spans="2:12" s="1" customFormat="1" ht="12.1" hidden="1" customHeight="1">
      <c r="B84" s="33"/>
      <c r="C84" s="28" t="s">
        <v>16</v>
      </c>
      <c r="D84" s="34"/>
      <c r="E84" s="34"/>
      <c r="F84" s="34"/>
      <c r="G84" s="34"/>
      <c r="H84" s="34"/>
      <c r="I84" s="117"/>
      <c r="J84" s="34"/>
      <c r="K84" s="34"/>
      <c r="L84" s="37"/>
    </row>
    <row r="85" spans="2:12" s="1" customFormat="1" ht="16.3" hidden="1" customHeight="1">
      <c r="B85" s="33"/>
      <c r="C85" s="34"/>
      <c r="D85" s="34"/>
      <c r="E85" s="306" t="str">
        <f>E7</f>
        <v>NYMBURK - REGENERACE PANELOVÉHO SÍDLIŠTĚ JANKOVICE</v>
      </c>
      <c r="F85" s="307"/>
      <c r="G85" s="307"/>
      <c r="H85" s="307"/>
      <c r="I85" s="117"/>
      <c r="J85" s="34"/>
      <c r="K85" s="34"/>
      <c r="L85" s="37"/>
    </row>
    <row r="86" spans="2:12" ht="12.1" hidden="1" customHeight="1">
      <c r="B86" s="20"/>
      <c r="C86" s="28" t="s">
        <v>112</v>
      </c>
      <c r="D86" s="21"/>
      <c r="E86" s="21"/>
      <c r="F86" s="21"/>
      <c r="G86" s="21"/>
      <c r="H86" s="21"/>
      <c r="J86" s="21"/>
      <c r="K86" s="21"/>
      <c r="L86" s="19"/>
    </row>
    <row r="87" spans="2:12" s="1" customFormat="1" ht="16.3" hidden="1" customHeight="1">
      <c r="B87" s="33"/>
      <c r="C87" s="34"/>
      <c r="D87" s="34"/>
      <c r="E87" s="306" t="s">
        <v>116</v>
      </c>
      <c r="F87" s="305"/>
      <c r="G87" s="305"/>
      <c r="H87" s="305"/>
      <c r="I87" s="117"/>
      <c r="J87" s="34"/>
      <c r="K87" s="34"/>
      <c r="L87" s="37"/>
    </row>
    <row r="88" spans="2:12" s="1" customFormat="1" ht="12.1" hidden="1" customHeight="1">
      <c r="B88" s="33"/>
      <c r="C88" s="28" t="s">
        <v>120</v>
      </c>
      <c r="D88" s="34"/>
      <c r="E88" s="34"/>
      <c r="F88" s="34"/>
      <c r="G88" s="34"/>
      <c r="H88" s="34"/>
      <c r="I88" s="117"/>
      <c r="J88" s="34"/>
      <c r="K88" s="34"/>
      <c r="L88" s="37"/>
    </row>
    <row r="89" spans="2:12" s="1" customFormat="1" ht="16.3" hidden="1" customHeight="1">
      <c r="B89" s="33"/>
      <c r="C89" s="34"/>
      <c r="D89" s="34"/>
      <c r="E89" s="289" t="str">
        <f>E11</f>
        <v>I.etapa-VRN - Vedlejší rozpočtové náklady - I.etapa</v>
      </c>
      <c r="F89" s="305"/>
      <c r="G89" s="305"/>
      <c r="H89" s="305"/>
      <c r="I89" s="117"/>
      <c r="J89" s="34"/>
      <c r="K89" s="34"/>
      <c r="L89" s="37"/>
    </row>
    <row r="90" spans="2:12" s="1" customFormat="1" ht="7" hidden="1" customHeight="1">
      <c r="B90" s="33"/>
      <c r="C90" s="34"/>
      <c r="D90" s="34"/>
      <c r="E90" s="34"/>
      <c r="F90" s="34"/>
      <c r="G90" s="34"/>
      <c r="H90" s="34"/>
      <c r="I90" s="117"/>
      <c r="J90" s="34"/>
      <c r="K90" s="34"/>
      <c r="L90" s="37"/>
    </row>
    <row r="91" spans="2:12" s="1" customFormat="1" ht="12.1" hidden="1" customHeight="1">
      <c r="B91" s="33"/>
      <c r="C91" s="28" t="s">
        <v>20</v>
      </c>
      <c r="D91" s="34"/>
      <c r="E91" s="34"/>
      <c r="F91" s="26" t="str">
        <f>F14</f>
        <v xml:space="preserve"> </v>
      </c>
      <c r="G91" s="34"/>
      <c r="H91" s="34"/>
      <c r="I91" s="118" t="s">
        <v>22</v>
      </c>
      <c r="J91" s="60" t="str">
        <f>IF(J14="","",J14)</f>
        <v>30. 9. 2019</v>
      </c>
      <c r="K91" s="34"/>
      <c r="L91" s="37"/>
    </row>
    <row r="92" spans="2:12" s="1" customFormat="1" ht="7" hidden="1" customHeight="1">
      <c r="B92" s="33"/>
      <c r="C92" s="34"/>
      <c r="D92" s="34"/>
      <c r="E92" s="34"/>
      <c r="F92" s="34"/>
      <c r="G92" s="34"/>
      <c r="H92" s="34"/>
      <c r="I92" s="117"/>
      <c r="J92" s="34"/>
      <c r="K92" s="34"/>
      <c r="L92" s="37"/>
    </row>
    <row r="93" spans="2:12" s="1" customFormat="1" ht="15.3" hidden="1" customHeight="1">
      <c r="B93" s="33"/>
      <c r="C93" s="28" t="s">
        <v>24</v>
      </c>
      <c r="D93" s="34"/>
      <c r="E93" s="34"/>
      <c r="F93" s="26" t="str">
        <f>E17</f>
        <v xml:space="preserve"> </v>
      </c>
      <c r="G93" s="34"/>
      <c r="H93" s="34"/>
      <c r="I93" s="118" t="s">
        <v>29</v>
      </c>
      <c r="J93" s="31" t="str">
        <f>E23</f>
        <v xml:space="preserve"> </v>
      </c>
      <c r="K93" s="34"/>
      <c r="L93" s="37"/>
    </row>
    <row r="94" spans="2:12" s="1" customFormat="1" ht="15.3" hidden="1" customHeight="1">
      <c r="B94" s="33"/>
      <c r="C94" s="28" t="s">
        <v>27</v>
      </c>
      <c r="D94" s="34"/>
      <c r="E94" s="34"/>
      <c r="F94" s="26" t="str">
        <f>IF(E20="","",E20)</f>
        <v>Vyplň údaj</v>
      </c>
      <c r="G94" s="34"/>
      <c r="H94" s="34"/>
      <c r="I94" s="118" t="s">
        <v>31</v>
      </c>
      <c r="J94" s="31" t="str">
        <f>E26</f>
        <v xml:space="preserve"> </v>
      </c>
      <c r="K94" s="34"/>
      <c r="L94" s="37"/>
    </row>
    <row r="95" spans="2:12" s="1" customFormat="1" ht="10.4" hidden="1" customHeight="1">
      <c r="B95" s="33"/>
      <c r="C95" s="34"/>
      <c r="D95" s="34"/>
      <c r="E95" s="34"/>
      <c r="F95" s="34"/>
      <c r="G95" s="34"/>
      <c r="H95" s="34"/>
      <c r="I95" s="117"/>
      <c r="J95" s="34"/>
      <c r="K95" s="34"/>
      <c r="L95" s="37"/>
    </row>
    <row r="96" spans="2:12" s="1" customFormat="1" ht="29.25" hidden="1" customHeight="1">
      <c r="B96" s="33"/>
      <c r="C96" s="152" t="s">
        <v>132</v>
      </c>
      <c r="D96" s="153"/>
      <c r="E96" s="153"/>
      <c r="F96" s="153"/>
      <c r="G96" s="153"/>
      <c r="H96" s="153"/>
      <c r="I96" s="154"/>
      <c r="J96" s="155" t="s">
        <v>133</v>
      </c>
      <c r="K96" s="153"/>
      <c r="L96" s="37"/>
    </row>
    <row r="97" spans="2:47" s="1" customFormat="1" ht="10.4" hidden="1" customHeight="1">
      <c r="B97" s="33"/>
      <c r="C97" s="34"/>
      <c r="D97" s="34"/>
      <c r="E97" s="34"/>
      <c r="F97" s="34"/>
      <c r="G97" s="34"/>
      <c r="H97" s="34"/>
      <c r="I97" s="117"/>
      <c r="J97" s="34"/>
      <c r="K97" s="34"/>
      <c r="L97" s="37"/>
    </row>
    <row r="98" spans="2:47" s="1" customFormat="1" ht="22.75" hidden="1" customHeight="1">
      <c r="B98" s="33"/>
      <c r="C98" s="156" t="s">
        <v>134</v>
      </c>
      <c r="D98" s="34"/>
      <c r="E98" s="34"/>
      <c r="F98" s="34"/>
      <c r="G98" s="34"/>
      <c r="H98" s="34"/>
      <c r="I98" s="117"/>
      <c r="J98" s="78">
        <f>J126</f>
        <v>0</v>
      </c>
      <c r="K98" s="34"/>
      <c r="L98" s="37"/>
      <c r="AU98" s="16" t="s">
        <v>135</v>
      </c>
    </row>
    <row r="99" spans="2:47" s="8" customFormat="1" ht="25" hidden="1" customHeight="1">
      <c r="B99" s="157"/>
      <c r="C99" s="158"/>
      <c r="D99" s="159" t="s">
        <v>1210</v>
      </c>
      <c r="E99" s="160"/>
      <c r="F99" s="160"/>
      <c r="G99" s="160"/>
      <c r="H99" s="160"/>
      <c r="I99" s="161"/>
      <c r="J99" s="162">
        <f>J127</f>
        <v>0</v>
      </c>
      <c r="K99" s="158"/>
      <c r="L99" s="163"/>
    </row>
    <row r="100" spans="2:47" s="9" customFormat="1" ht="19.899999999999999" hidden="1" customHeight="1">
      <c r="B100" s="164"/>
      <c r="C100" s="98"/>
      <c r="D100" s="165" t="s">
        <v>1211</v>
      </c>
      <c r="E100" s="166"/>
      <c r="F100" s="166"/>
      <c r="G100" s="166"/>
      <c r="H100" s="166"/>
      <c r="I100" s="167"/>
      <c r="J100" s="168">
        <f>J128</f>
        <v>0</v>
      </c>
      <c r="K100" s="98"/>
      <c r="L100" s="169"/>
    </row>
    <row r="101" spans="2:47" s="9" customFormat="1" ht="19.899999999999999" hidden="1" customHeight="1">
      <c r="B101" s="164"/>
      <c r="C101" s="98"/>
      <c r="D101" s="165" t="s">
        <v>1212</v>
      </c>
      <c r="E101" s="166"/>
      <c r="F101" s="166"/>
      <c r="G101" s="166"/>
      <c r="H101" s="166"/>
      <c r="I101" s="167"/>
      <c r="J101" s="168">
        <f>J132</f>
        <v>0</v>
      </c>
      <c r="K101" s="98"/>
      <c r="L101" s="169"/>
    </row>
    <row r="102" spans="2:47" s="9" customFormat="1" ht="19.899999999999999" hidden="1" customHeight="1">
      <c r="B102" s="164"/>
      <c r="C102" s="98"/>
      <c r="D102" s="165" t="s">
        <v>1213</v>
      </c>
      <c r="E102" s="166"/>
      <c r="F102" s="166"/>
      <c r="G102" s="166"/>
      <c r="H102" s="166"/>
      <c r="I102" s="167"/>
      <c r="J102" s="168">
        <f>J135</f>
        <v>0</v>
      </c>
      <c r="K102" s="98"/>
      <c r="L102" s="169"/>
    </row>
    <row r="103" spans="2:47" s="9" customFormat="1" ht="19.899999999999999" hidden="1" customHeight="1">
      <c r="B103" s="164"/>
      <c r="C103" s="98"/>
      <c r="D103" s="165" t="s">
        <v>1214</v>
      </c>
      <c r="E103" s="166"/>
      <c r="F103" s="166"/>
      <c r="G103" s="166"/>
      <c r="H103" s="166"/>
      <c r="I103" s="167"/>
      <c r="J103" s="168">
        <f>J138</f>
        <v>0</v>
      </c>
      <c r="K103" s="98"/>
      <c r="L103" s="169"/>
    </row>
    <row r="104" spans="2:47" s="9" customFormat="1" ht="19.899999999999999" hidden="1" customHeight="1">
      <c r="B104" s="164"/>
      <c r="C104" s="98"/>
      <c r="D104" s="165" t="s">
        <v>1215</v>
      </c>
      <c r="E104" s="166"/>
      <c r="F104" s="166"/>
      <c r="G104" s="166"/>
      <c r="H104" s="166"/>
      <c r="I104" s="167"/>
      <c r="J104" s="168">
        <f>J141</f>
        <v>0</v>
      </c>
      <c r="K104" s="98"/>
      <c r="L104" s="169"/>
    </row>
    <row r="105" spans="2:47" s="1" customFormat="1" ht="21.75" hidden="1" customHeight="1">
      <c r="B105" s="33"/>
      <c r="C105" s="34"/>
      <c r="D105" s="34"/>
      <c r="E105" s="34"/>
      <c r="F105" s="34"/>
      <c r="G105" s="34"/>
      <c r="H105" s="34"/>
      <c r="I105" s="117"/>
      <c r="J105" s="34"/>
      <c r="K105" s="34"/>
      <c r="L105" s="37"/>
    </row>
    <row r="106" spans="2:47" s="1" customFormat="1" ht="7" hidden="1" customHeight="1">
      <c r="B106" s="48"/>
      <c r="C106" s="49"/>
      <c r="D106" s="49"/>
      <c r="E106" s="49"/>
      <c r="F106" s="49"/>
      <c r="G106" s="49"/>
      <c r="H106" s="49"/>
      <c r="I106" s="148"/>
      <c r="J106" s="49"/>
      <c r="K106" s="49"/>
      <c r="L106" s="37"/>
    </row>
    <row r="107" spans="2:47" hidden="1"/>
    <row r="108" spans="2:47" hidden="1"/>
    <row r="109" spans="2:47" hidden="1"/>
    <row r="110" spans="2:47" s="1" customFormat="1" ht="7" customHeight="1">
      <c r="B110" s="50"/>
      <c r="C110" s="51"/>
      <c r="D110" s="51"/>
      <c r="E110" s="51"/>
      <c r="F110" s="51"/>
      <c r="G110" s="51"/>
      <c r="H110" s="51"/>
      <c r="I110" s="151"/>
      <c r="J110" s="51"/>
      <c r="K110" s="51"/>
      <c r="L110" s="37"/>
    </row>
    <row r="111" spans="2:47" s="1" customFormat="1" ht="25" customHeight="1">
      <c r="B111" s="33"/>
      <c r="C111" s="22" t="s">
        <v>155</v>
      </c>
      <c r="D111" s="34"/>
      <c r="E111" s="34"/>
      <c r="F111" s="34"/>
      <c r="G111" s="34"/>
      <c r="H111" s="34"/>
      <c r="I111" s="117"/>
      <c r="J111" s="34"/>
      <c r="K111" s="34"/>
      <c r="L111" s="37"/>
    </row>
    <row r="112" spans="2:47" s="1" customFormat="1" ht="7" customHeight="1">
      <c r="B112" s="33"/>
      <c r="C112" s="34"/>
      <c r="D112" s="34"/>
      <c r="E112" s="34"/>
      <c r="F112" s="34"/>
      <c r="G112" s="34"/>
      <c r="H112" s="34"/>
      <c r="I112" s="117"/>
      <c r="J112" s="34"/>
      <c r="K112" s="34"/>
      <c r="L112" s="37"/>
    </row>
    <row r="113" spans="2:63" s="1" customFormat="1" ht="12.1" customHeight="1">
      <c r="B113" s="33"/>
      <c r="C113" s="28" t="s">
        <v>16</v>
      </c>
      <c r="D113" s="34"/>
      <c r="E113" s="34"/>
      <c r="F113" s="34"/>
      <c r="G113" s="34"/>
      <c r="H113" s="34"/>
      <c r="I113" s="117"/>
      <c r="J113" s="34"/>
      <c r="K113" s="34"/>
      <c r="L113" s="37"/>
    </row>
    <row r="114" spans="2:63" s="1" customFormat="1" ht="16.3" customHeight="1">
      <c r="B114" s="33"/>
      <c r="C114" s="34"/>
      <c r="D114" s="34"/>
      <c r="E114" s="306" t="str">
        <f>E7</f>
        <v>NYMBURK - REGENERACE PANELOVÉHO SÍDLIŠTĚ JANKOVICE</v>
      </c>
      <c r="F114" s="307"/>
      <c r="G114" s="307"/>
      <c r="H114" s="307"/>
      <c r="I114" s="117"/>
      <c r="J114" s="34"/>
      <c r="K114" s="34"/>
      <c r="L114" s="37"/>
    </row>
    <row r="115" spans="2:63" ht="12.1" customHeight="1">
      <c r="B115" s="20"/>
      <c r="C115" s="28" t="s">
        <v>112</v>
      </c>
      <c r="D115" s="21"/>
      <c r="E115" s="21"/>
      <c r="F115" s="21"/>
      <c r="G115" s="21"/>
      <c r="H115" s="21"/>
      <c r="J115" s="21"/>
      <c r="K115" s="21"/>
      <c r="L115" s="19"/>
    </row>
    <row r="116" spans="2:63" s="1" customFormat="1" ht="16.3" customHeight="1">
      <c r="B116" s="33"/>
      <c r="C116" s="34"/>
      <c r="D116" s="34"/>
      <c r="E116" s="306" t="s">
        <v>116</v>
      </c>
      <c r="F116" s="305"/>
      <c r="G116" s="305"/>
      <c r="H116" s="305"/>
      <c r="I116" s="117"/>
      <c r="J116" s="34"/>
      <c r="K116" s="34"/>
      <c r="L116" s="37"/>
    </row>
    <row r="117" spans="2:63" s="1" customFormat="1" ht="12.1" customHeight="1">
      <c r="B117" s="33"/>
      <c r="C117" s="28" t="s">
        <v>120</v>
      </c>
      <c r="D117" s="34"/>
      <c r="E117" s="34"/>
      <c r="F117" s="34"/>
      <c r="G117" s="34"/>
      <c r="H117" s="34"/>
      <c r="I117" s="117"/>
      <c r="J117" s="34"/>
      <c r="K117" s="34"/>
      <c r="L117" s="37"/>
    </row>
    <row r="118" spans="2:63" s="1" customFormat="1" ht="16.3" customHeight="1">
      <c r="B118" s="33"/>
      <c r="C118" s="34"/>
      <c r="D118" s="34"/>
      <c r="E118" s="289" t="str">
        <f>E11</f>
        <v>I.etapa-VRN - Vedlejší rozpočtové náklady - I.etapa</v>
      </c>
      <c r="F118" s="305"/>
      <c r="G118" s="305"/>
      <c r="H118" s="305"/>
      <c r="I118" s="117"/>
      <c r="J118" s="34"/>
      <c r="K118" s="34"/>
      <c r="L118" s="37"/>
    </row>
    <row r="119" spans="2:63" s="1" customFormat="1" ht="7" customHeight="1">
      <c r="B119" s="33"/>
      <c r="C119" s="34"/>
      <c r="D119" s="34"/>
      <c r="E119" s="34"/>
      <c r="F119" s="34"/>
      <c r="G119" s="34"/>
      <c r="H119" s="34"/>
      <c r="I119" s="117"/>
      <c r="J119" s="34"/>
      <c r="K119" s="34"/>
      <c r="L119" s="37"/>
    </row>
    <row r="120" spans="2:63" s="1" customFormat="1" ht="12.1" customHeight="1">
      <c r="B120" s="33"/>
      <c r="C120" s="28" t="s">
        <v>20</v>
      </c>
      <c r="D120" s="34"/>
      <c r="E120" s="34"/>
      <c r="F120" s="26" t="str">
        <f>F14</f>
        <v xml:space="preserve"> </v>
      </c>
      <c r="G120" s="34"/>
      <c r="H120" s="34"/>
      <c r="I120" s="118" t="s">
        <v>22</v>
      </c>
      <c r="J120" s="60" t="str">
        <f>IF(J14="","",J14)</f>
        <v>30. 9. 2019</v>
      </c>
      <c r="K120" s="34"/>
      <c r="L120" s="37"/>
    </row>
    <row r="121" spans="2:63" s="1" customFormat="1" ht="7" customHeight="1">
      <c r="B121" s="33"/>
      <c r="C121" s="34"/>
      <c r="D121" s="34"/>
      <c r="E121" s="34"/>
      <c r="F121" s="34"/>
      <c r="G121" s="34"/>
      <c r="H121" s="34"/>
      <c r="I121" s="117"/>
      <c r="J121" s="34"/>
      <c r="K121" s="34"/>
      <c r="L121" s="37"/>
    </row>
    <row r="122" spans="2:63" s="1" customFormat="1" ht="15.3" customHeight="1">
      <c r="B122" s="33"/>
      <c r="C122" s="28" t="s">
        <v>24</v>
      </c>
      <c r="D122" s="34"/>
      <c r="E122" s="34"/>
      <c r="F122" s="26" t="str">
        <f>E17</f>
        <v xml:space="preserve"> </v>
      </c>
      <c r="G122" s="34"/>
      <c r="H122" s="34"/>
      <c r="I122" s="118" t="s">
        <v>29</v>
      </c>
      <c r="J122" s="31" t="str">
        <f>E23</f>
        <v xml:space="preserve"> </v>
      </c>
      <c r="K122" s="34"/>
      <c r="L122" s="37"/>
    </row>
    <row r="123" spans="2:63" s="1" customFormat="1" ht="15.3" customHeight="1">
      <c r="B123" s="33"/>
      <c r="C123" s="28" t="s">
        <v>27</v>
      </c>
      <c r="D123" s="34"/>
      <c r="E123" s="34"/>
      <c r="F123" s="26" t="str">
        <f>IF(E20="","",E20)</f>
        <v>Vyplň údaj</v>
      </c>
      <c r="G123" s="34"/>
      <c r="H123" s="34"/>
      <c r="I123" s="118" t="s">
        <v>31</v>
      </c>
      <c r="J123" s="31" t="str">
        <f>E26</f>
        <v xml:space="preserve"> </v>
      </c>
      <c r="K123" s="34"/>
      <c r="L123" s="37"/>
    </row>
    <row r="124" spans="2:63" s="1" customFormat="1" ht="10.4" customHeight="1">
      <c r="B124" s="33"/>
      <c r="C124" s="34"/>
      <c r="D124" s="34"/>
      <c r="E124" s="34"/>
      <c r="F124" s="34"/>
      <c r="G124" s="34"/>
      <c r="H124" s="34"/>
      <c r="I124" s="117"/>
      <c r="J124" s="34"/>
      <c r="K124" s="34"/>
      <c r="L124" s="37"/>
    </row>
    <row r="125" spans="2:63" s="10" customFormat="1" ht="29.25" customHeight="1">
      <c r="B125" s="170"/>
      <c r="C125" s="171" t="s">
        <v>156</v>
      </c>
      <c r="D125" s="172" t="s">
        <v>58</v>
      </c>
      <c r="E125" s="172" t="s">
        <v>54</v>
      </c>
      <c r="F125" s="172" t="s">
        <v>55</v>
      </c>
      <c r="G125" s="172" t="s">
        <v>157</v>
      </c>
      <c r="H125" s="172" t="s">
        <v>158</v>
      </c>
      <c r="I125" s="173" t="s">
        <v>159</v>
      </c>
      <c r="J125" s="174" t="s">
        <v>133</v>
      </c>
      <c r="K125" s="175" t="s">
        <v>160</v>
      </c>
      <c r="L125" s="176"/>
      <c r="M125" s="69" t="s">
        <v>1</v>
      </c>
      <c r="N125" s="70" t="s">
        <v>37</v>
      </c>
      <c r="O125" s="70" t="s">
        <v>161</v>
      </c>
      <c r="P125" s="70" t="s">
        <v>162</v>
      </c>
      <c r="Q125" s="70" t="s">
        <v>163</v>
      </c>
      <c r="R125" s="70" t="s">
        <v>164</v>
      </c>
      <c r="S125" s="70" t="s">
        <v>165</v>
      </c>
      <c r="T125" s="71" t="s">
        <v>166</v>
      </c>
    </row>
    <row r="126" spans="2:63" s="1" customFormat="1" ht="22.75" customHeight="1">
      <c r="B126" s="33"/>
      <c r="C126" s="76" t="s">
        <v>167</v>
      </c>
      <c r="D126" s="34"/>
      <c r="E126" s="34"/>
      <c r="F126" s="34"/>
      <c r="G126" s="34"/>
      <c r="H126" s="34"/>
      <c r="I126" s="117"/>
      <c r="J126" s="177">
        <f>BK126</f>
        <v>0</v>
      </c>
      <c r="K126" s="34"/>
      <c r="L126" s="37"/>
      <c r="M126" s="72"/>
      <c r="N126" s="73"/>
      <c r="O126" s="73"/>
      <c r="P126" s="178">
        <f>P127</f>
        <v>0</v>
      </c>
      <c r="Q126" s="73"/>
      <c r="R126" s="178">
        <f>R127</f>
        <v>0</v>
      </c>
      <c r="S126" s="73"/>
      <c r="T126" s="179">
        <f>T127</f>
        <v>0</v>
      </c>
      <c r="AT126" s="16" t="s">
        <v>72</v>
      </c>
      <c r="AU126" s="16" t="s">
        <v>135</v>
      </c>
      <c r="BK126" s="180">
        <f>BK127</f>
        <v>0</v>
      </c>
    </row>
    <row r="127" spans="2:63" s="11" customFormat="1" ht="26" customHeight="1">
      <c r="B127" s="181"/>
      <c r="C127" s="182"/>
      <c r="D127" s="183" t="s">
        <v>72</v>
      </c>
      <c r="E127" s="184" t="s">
        <v>1216</v>
      </c>
      <c r="F127" s="184" t="s">
        <v>1217</v>
      </c>
      <c r="G127" s="182"/>
      <c r="H127" s="182"/>
      <c r="I127" s="185"/>
      <c r="J127" s="186">
        <f>BK127</f>
        <v>0</v>
      </c>
      <c r="K127" s="182"/>
      <c r="L127" s="187"/>
      <c r="M127" s="188"/>
      <c r="N127" s="189"/>
      <c r="O127" s="189"/>
      <c r="P127" s="190">
        <f>P128+P132+P135+P138+P141</f>
        <v>0</v>
      </c>
      <c r="Q127" s="189"/>
      <c r="R127" s="190">
        <f>R128+R132+R135+R138+R141</f>
        <v>0</v>
      </c>
      <c r="S127" s="189"/>
      <c r="T127" s="191">
        <f>T128+T132+T135+T138+T141</f>
        <v>0</v>
      </c>
      <c r="AR127" s="192" t="s">
        <v>194</v>
      </c>
      <c r="AT127" s="193" t="s">
        <v>72</v>
      </c>
      <c r="AU127" s="193" t="s">
        <v>73</v>
      </c>
      <c r="AY127" s="192" t="s">
        <v>170</v>
      </c>
      <c r="BK127" s="194">
        <f>BK128+BK132+BK135+BK138+BK141</f>
        <v>0</v>
      </c>
    </row>
    <row r="128" spans="2:63" s="11" customFormat="1" ht="22.75" customHeight="1">
      <c r="B128" s="181"/>
      <c r="C128" s="182"/>
      <c r="D128" s="183" t="s">
        <v>72</v>
      </c>
      <c r="E128" s="195" t="s">
        <v>1218</v>
      </c>
      <c r="F128" s="195" t="s">
        <v>1219</v>
      </c>
      <c r="G128" s="182"/>
      <c r="H128" s="182"/>
      <c r="I128" s="185"/>
      <c r="J128" s="196">
        <f>BK128</f>
        <v>0</v>
      </c>
      <c r="K128" s="182"/>
      <c r="L128" s="187"/>
      <c r="M128" s="188"/>
      <c r="N128" s="189"/>
      <c r="O128" s="189"/>
      <c r="P128" s="190">
        <f>SUM(P129:P131)</f>
        <v>0</v>
      </c>
      <c r="Q128" s="189"/>
      <c r="R128" s="190">
        <f>SUM(R129:R131)</f>
        <v>0</v>
      </c>
      <c r="S128" s="189"/>
      <c r="T128" s="191">
        <f>SUM(T129:T131)</f>
        <v>0</v>
      </c>
      <c r="AR128" s="192" t="s">
        <v>194</v>
      </c>
      <c r="AT128" s="193" t="s">
        <v>72</v>
      </c>
      <c r="AU128" s="193" t="s">
        <v>80</v>
      </c>
      <c r="AY128" s="192" t="s">
        <v>170</v>
      </c>
      <c r="BK128" s="194">
        <f>SUM(BK129:BK131)</f>
        <v>0</v>
      </c>
    </row>
    <row r="129" spans="2:65" s="1" customFormat="1" ht="16.3" customHeight="1">
      <c r="B129" s="33"/>
      <c r="C129" s="197" t="s">
        <v>80</v>
      </c>
      <c r="D129" s="197" t="s">
        <v>172</v>
      </c>
      <c r="E129" s="198" t="s">
        <v>1220</v>
      </c>
      <c r="F129" s="199" t="s">
        <v>1221</v>
      </c>
      <c r="G129" s="200" t="s">
        <v>1222</v>
      </c>
      <c r="H129" s="201">
        <v>1</v>
      </c>
      <c r="I129" s="202"/>
      <c r="J129" s="203">
        <f>ROUND(I129*H129,2)</f>
        <v>0</v>
      </c>
      <c r="K129" s="199" t="s">
        <v>1223</v>
      </c>
      <c r="L129" s="37"/>
      <c r="M129" s="204" t="s">
        <v>1</v>
      </c>
      <c r="N129" s="205" t="s">
        <v>38</v>
      </c>
      <c r="O129" s="65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AR129" s="208" t="s">
        <v>1224</v>
      </c>
      <c r="AT129" s="208" t="s">
        <v>172</v>
      </c>
      <c r="AU129" s="208" t="s">
        <v>82</v>
      </c>
      <c r="AY129" s="16" t="s">
        <v>170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6" t="s">
        <v>80</v>
      </c>
      <c r="BK129" s="209">
        <f>ROUND(I129*H129,2)</f>
        <v>0</v>
      </c>
      <c r="BL129" s="16" t="s">
        <v>1224</v>
      </c>
      <c r="BM129" s="208" t="s">
        <v>1225</v>
      </c>
    </row>
    <row r="130" spans="2:65" s="1" customFormat="1" ht="23.1" customHeight="1">
      <c r="B130" s="33"/>
      <c r="C130" s="197" t="s">
        <v>82</v>
      </c>
      <c r="D130" s="197" t="s">
        <v>172</v>
      </c>
      <c r="E130" s="198" t="s">
        <v>1226</v>
      </c>
      <c r="F130" s="199" t="s">
        <v>1227</v>
      </c>
      <c r="G130" s="200" t="s">
        <v>1222</v>
      </c>
      <c r="H130" s="201">
        <v>1</v>
      </c>
      <c r="I130" s="202"/>
      <c r="J130" s="203">
        <f>ROUND(I130*H130,2)</f>
        <v>0</v>
      </c>
      <c r="K130" s="199" t="s">
        <v>1223</v>
      </c>
      <c r="L130" s="37"/>
      <c r="M130" s="204" t="s">
        <v>1</v>
      </c>
      <c r="N130" s="205" t="s">
        <v>38</v>
      </c>
      <c r="O130" s="65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AR130" s="208" t="s">
        <v>1224</v>
      </c>
      <c r="AT130" s="208" t="s">
        <v>172</v>
      </c>
      <c r="AU130" s="208" t="s">
        <v>82</v>
      </c>
      <c r="AY130" s="16" t="s">
        <v>170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6" t="s">
        <v>80</v>
      </c>
      <c r="BK130" s="209">
        <f>ROUND(I130*H130,2)</f>
        <v>0</v>
      </c>
      <c r="BL130" s="16" t="s">
        <v>1224</v>
      </c>
      <c r="BM130" s="208" t="s">
        <v>1228</v>
      </c>
    </row>
    <row r="131" spans="2:65" s="1" customFormat="1" ht="23.1" customHeight="1">
      <c r="B131" s="33"/>
      <c r="C131" s="197" t="s">
        <v>185</v>
      </c>
      <c r="D131" s="197" t="s">
        <v>172</v>
      </c>
      <c r="E131" s="198" t="s">
        <v>1229</v>
      </c>
      <c r="F131" s="199" t="s">
        <v>1230</v>
      </c>
      <c r="G131" s="200" t="s">
        <v>1222</v>
      </c>
      <c r="H131" s="201">
        <v>1</v>
      </c>
      <c r="I131" s="202"/>
      <c r="J131" s="203">
        <f>ROUND(I131*H131,2)</f>
        <v>0</v>
      </c>
      <c r="K131" s="199" t="s">
        <v>1</v>
      </c>
      <c r="L131" s="37"/>
      <c r="M131" s="204" t="s">
        <v>1</v>
      </c>
      <c r="N131" s="205" t="s">
        <v>38</v>
      </c>
      <c r="O131" s="65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AR131" s="208" t="s">
        <v>1224</v>
      </c>
      <c r="AT131" s="208" t="s">
        <v>172</v>
      </c>
      <c r="AU131" s="208" t="s">
        <v>82</v>
      </c>
      <c r="AY131" s="16" t="s">
        <v>170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6" t="s">
        <v>80</v>
      </c>
      <c r="BK131" s="209">
        <f>ROUND(I131*H131,2)</f>
        <v>0</v>
      </c>
      <c r="BL131" s="16" t="s">
        <v>1224</v>
      </c>
      <c r="BM131" s="208" t="s">
        <v>1231</v>
      </c>
    </row>
    <row r="132" spans="2:65" s="11" customFormat="1" ht="22.75" customHeight="1">
      <c r="B132" s="181"/>
      <c r="C132" s="182"/>
      <c r="D132" s="183" t="s">
        <v>72</v>
      </c>
      <c r="E132" s="195" t="s">
        <v>1232</v>
      </c>
      <c r="F132" s="195" t="s">
        <v>1233</v>
      </c>
      <c r="G132" s="182"/>
      <c r="H132" s="182"/>
      <c r="I132" s="185"/>
      <c r="J132" s="196">
        <f>BK132</f>
        <v>0</v>
      </c>
      <c r="K132" s="182"/>
      <c r="L132" s="187"/>
      <c r="M132" s="188"/>
      <c r="N132" s="189"/>
      <c r="O132" s="189"/>
      <c r="P132" s="190">
        <f>SUM(P133:P134)</f>
        <v>0</v>
      </c>
      <c r="Q132" s="189"/>
      <c r="R132" s="190">
        <f>SUM(R133:R134)</f>
        <v>0</v>
      </c>
      <c r="S132" s="189"/>
      <c r="T132" s="191">
        <f>SUM(T133:T134)</f>
        <v>0</v>
      </c>
      <c r="AR132" s="192" t="s">
        <v>194</v>
      </c>
      <c r="AT132" s="193" t="s">
        <v>72</v>
      </c>
      <c r="AU132" s="193" t="s">
        <v>80</v>
      </c>
      <c r="AY132" s="192" t="s">
        <v>170</v>
      </c>
      <c r="BK132" s="194">
        <f>SUM(BK133:BK134)</f>
        <v>0</v>
      </c>
    </row>
    <row r="133" spans="2:65" s="1" customFormat="1" ht="16.3" customHeight="1">
      <c r="B133" s="33"/>
      <c r="C133" s="197" t="s">
        <v>177</v>
      </c>
      <c r="D133" s="197" t="s">
        <v>172</v>
      </c>
      <c r="E133" s="198" t="s">
        <v>1234</v>
      </c>
      <c r="F133" s="199" t="s">
        <v>1233</v>
      </c>
      <c r="G133" s="200" t="s">
        <v>1222</v>
      </c>
      <c r="H133" s="201">
        <v>1</v>
      </c>
      <c r="I133" s="202"/>
      <c r="J133" s="203">
        <f>ROUND(I133*H133,2)</f>
        <v>0</v>
      </c>
      <c r="K133" s="199" t="s">
        <v>1223</v>
      </c>
      <c r="L133" s="37"/>
      <c r="M133" s="204" t="s">
        <v>1</v>
      </c>
      <c r="N133" s="205" t="s">
        <v>38</v>
      </c>
      <c r="O133" s="65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AR133" s="208" t="s">
        <v>1224</v>
      </c>
      <c r="AT133" s="208" t="s">
        <v>172</v>
      </c>
      <c r="AU133" s="208" t="s">
        <v>82</v>
      </c>
      <c r="AY133" s="16" t="s">
        <v>170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6" t="s">
        <v>80</v>
      </c>
      <c r="BK133" s="209">
        <f>ROUND(I133*H133,2)</f>
        <v>0</v>
      </c>
      <c r="BL133" s="16" t="s">
        <v>1224</v>
      </c>
      <c r="BM133" s="208" t="s">
        <v>1235</v>
      </c>
    </row>
    <row r="134" spans="2:65" s="1" customFormat="1" ht="23.1" customHeight="1">
      <c r="B134" s="33"/>
      <c r="C134" s="197" t="s">
        <v>194</v>
      </c>
      <c r="D134" s="197" t="s">
        <v>172</v>
      </c>
      <c r="E134" s="198" t="s">
        <v>1236</v>
      </c>
      <c r="F134" s="199" t="s">
        <v>1237</v>
      </c>
      <c r="G134" s="200" t="s">
        <v>1222</v>
      </c>
      <c r="H134" s="201">
        <v>1</v>
      </c>
      <c r="I134" s="202"/>
      <c r="J134" s="203">
        <f>ROUND(I134*H134,2)</f>
        <v>0</v>
      </c>
      <c r="K134" s="199" t="s">
        <v>176</v>
      </c>
      <c r="L134" s="37"/>
      <c r="M134" s="204" t="s">
        <v>1</v>
      </c>
      <c r="N134" s="205" t="s">
        <v>38</v>
      </c>
      <c r="O134" s="65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AR134" s="208" t="s">
        <v>1224</v>
      </c>
      <c r="AT134" s="208" t="s">
        <v>172</v>
      </c>
      <c r="AU134" s="208" t="s">
        <v>82</v>
      </c>
      <c r="AY134" s="16" t="s">
        <v>170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6" t="s">
        <v>80</v>
      </c>
      <c r="BK134" s="209">
        <f>ROUND(I134*H134,2)</f>
        <v>0</v>
      </c>
      <c r="BL134" s="16" t="s">
        <v>1224</v>
      </c>
      <c r="BM134" s="208" t="s">
        <v>1238</v>
      </c>
    </row>
    <row r="135" spans="2:65" s="11" customFormat="1" ht="22.75" customHeight="1">
      <c r="B135" s="181"/>
      <c r="C135" s="182"/>
      <c r="D135" s="183" t="s">
        <v>72</v>
      </c>
      <c r="E135" s="195" t="s">
        <v>1239</v>
      </c>
      <c r="F135" s="195" t="s">
        <v>1240</v>
      </c>
      <c r="G135" s="182"/>
      <c r="H135" s="182"/>
      <c r="I135" s="185"/>
      <c r="J135" s="196">
        <f>BK135</f>
        <v>0</v>
      </c>
      <c r="K135" s="182"/>
      <c r="L135" s="187"/>
      <c r="M135" s="188"/>
      <c r="N135" s="189"/>
      <c r="O135" s="189"/>
      <c r="P135" s="190">
        <f>SUM(P136:P137)</f>
        <v>0</v>
      </c>
      <c r="Q135" s="189"/>
      <c r="R135" s="190">
        <f>SUM(R136:R137)</f>
        <v>0</v>
      </c>
      <c r="S135" s="189"/>
      <c r="T135" s="191">
        <f>SUM(T136:T137)</f>
        <v>0</v>
      </c>
      <c r="AR135" s="192" t="s">
        <v>194</v>
      </c>
      <c r="AT135" s="193" t="s">
        <v>72</v>
      </c>
      <c r="AU135" s="193" t="s">
        <v>80</v>
      </c>
      <c r="AY135" s="192" t="s">
        <v>170</v>
      </c>
      <c r="BK135" s="194">
        <f>SUM(BK136:BK137)</f>
        <v>0</v>
      </c>
    </row>
    <row r="136" spans="2:65" s="1" customFormat="1" ht="34.65" customHeight="1">
      <c r="B136" s="33"/>
      <c r="C136" s="197" t="s">
        <v>200</v>
      </c>
      <c r="D136" s="197" t="s">
        <v>172</v>
      </c>
      <c r="E136" s="198" t="s">
        <v>1241</v>
      </c>
      <c r="F136" s="199" t="s">
        <v>1242</v>
      </c>
      <c r="G136" s="200" t="s">
        <v>1222</v>
      </c>
      <c r="H136" s="201">
        <v>1</v>
      </c>
      <c r="I136" s="202"/>
      <c r="J136" s="203">
        <f>ROUND(I136*H136,2)</f>
        <v>0</v>
      </c>
      <c r="K136" s="199" t="s">
        <v>1</v>
      </c>
      <c r="L136" s="37"/>
      <c r="M136" s="204" t="s">
        <v>1</v>
      </c>
      <c r="N136" s="205" t="s">
        <v>38</v>
      </c>
      <c r="O136" s="65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AR136" s="208" t="s">
        <v>1224</v>
      </c>
      <c r="AT136" s="208" t="s">
        <v>172</v>
      </c>
      <c r="AU136" s="208" t="s">
        <v>82</v>
      </c>
      <c r="AY136" s="16" t="s">
        <v>170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6" t="s">
        <v>80</v>
      </c>
      <c r="BK136" s="209">
        <f>ROUND(I136*H136,2)</f>
        <v>0</v>
      </c>
      <c r="BL136" s="16" t="s">
        <v>1224</v>
      </c>
      <c r="BM136" s="208" t="s">
        <v>1243</v>
      </c>
    </row>
    <row r="137" spans="2:65" s="1" customFormat="1" ht="23.1" customHeight="1">
      <c r="B137" s="33"/>
      <c r="C137" s="197" t="s">
        <v>204</v>
      </c>
      <c r="D137" s="197" t="s">
        <v>172</v>
      </c>
      <c r="E137" s="198" t="s">
        <v>1244</v>
      </c>
      <c r="F137" s="199" t="s">
        <v>1245</v>
      </c>
      <c r="G137" s="200" t="s">
        <v>1222</v>
      </c>
      <c r="H137" s="201">
        <v>1</v>
      </c>
      <c r="I137" s="202"/>
      <c r="J137" s="203">
        <f>ROUND(I137*H137,2)</f>
        <v>0</v>
      </c>
      <c r="K137" s="199" t="s">
        <v>176</v>
      </c>
      <c r="L137" s="37"/>
      <c r="M137" s="204" t="s">
        <v>1</v>
      </c>
      <c r="N137" s="205" t="s">
        <v>38</v>
      </c>
      <c r="O137" s="65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AR137" s="208" t="s">
        <v>1224</v>
      </c>
      <c r="AT137" s="208" t="s">
        <v>172</v>
      </c>
      <c r="AU137" s="208" t="s">
        <v>82</v>
      </c>
      <c r="AY137" s="16" t="s">
        <v>170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6" t="s">
        <v>80</v>
      </c>
      <c r="BK137" s="209">
        <f>ROUND(I137*H137,2)</f>
        <v>0</v>
      </c>
      <c r="BL137" s="16" t="s">
        <v>1224</v>
      </c>
      <c r="BM137" s="208" t="s">
        <v>1246</v>
      </c>
    </row>
    <row r="138" spans="2:65" s="11" customFormat="1" ht="22.75" customHeight="1">
      <c r="B138" s="181"/>
      <c r="C138" s="182"/>
      <c r="D138" s="183" t="s">
        <v>72</v>
      </c>
      <c r="E138" s="195" t="s">
        <v>1247</v>
      </c>
      <c r="F138" s="195" t="s">
        <v>1208</v>
      </c>
      <c r="G138" s="182"/>
      <c r="H138" s="182"/>
      <c r="I138" s="185"/>
      <c r="J138" s="196">
        <f>BK138</f>
        <v>0</v>
      </c>
      <c r="K138" s="182"/>
      <c r="L138" s="187"/>
      <c r="M138" s="188"/>
      <c r="N138" s="189"/>
      <c r="O138" s="189"/>
      <c r="P138" s="190">
        <f>SUM(P139:P140)</f>
        <v>0</v>
      </c>
      <c r="Q138" s="189"/>
      <c r="R138" s="190">
        <f>SUM(R139:R140)</f>
        <v>0</v>
      </c>
      <c r="S138" s="189"/>
      <c r="T138" s="191">
        <f>SUM(T139:T140)</f>
        <v>0</v>
      </c>
      <c r="AR138" s="192" t="s">
        <v>194</v>
      </c>
      <c r="AT138" s="193" t="s">
        <v>72</v>
      </c>
      <c r="AU138" s="193" t="s">
        <v>80</v>
      </c>
      <c r="AY138" s="192" t="s">
        <v>170</v>
      </c>
      <c r="BK138" s="194">
        <f>SUM(BK139:BK140)</f>
        <v>0</v>
      </c>
    </row>
    <row r="139" spans="2:65" s="1" customFormat="1" ht="16.3" customHeight="1">
      <c r="B139" s="33"/>
      <c r="C139" s="197" t="s">
        <v>208</v>
      </c>
      <c r="D139" s="197" t="s">
        <v>172</v>
      </c>
      <c r="E139" s="198" t="s">
        <v>1248</v>
      </c>
      <c r="F139" s="199" t="s">
        <v>1249</v>
      </c>
      <c r="G139" s="200" t="s">
        <v>1222</v>
      </c>
      <c r="H139" s="201">
        <v>1</v>
      </c>
      <c r="I139" s="202"/>
      <c r="J139" s="203">
        <f>ROUND(I139*H139,2)</f>
        <v>0</v>
      </c>
      <c r="K139" s="199" t="s">
        <v>1</v>
      </c>
      <c r="L139" s="37"/>
      <c r="M139" s="204" t="s">
        <v>1</v>
      </c>
      <c r="N139" s="205" t="s">
        <v>38</v>
      </c>
      <c r="O139" s="65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AR139" s="208" t="s">
        <v>1224</v>
      </c>
      <c r="AT139" s="208" t="s">
        <v>172</v>
      </c>
      <c r="AU139" s="208" t="s">
        <v>82</v>
      </c>
      <c r="AY139" s="16" t="s">
        <v>170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6" t="s">
        <v>80</v>
      </c>
      <c r="BK139" s="209">
        <f>ROUND(I139*H139,2)</f>
        <v>0</v>
      </c>
      <c r="BL139" s="16" t="s">
        <v>1224</v>
      </c>
      <c r="BM139" s="208" t="s">
        <v>1250</v>
      </c>
    </row>
    <row r="140" spans="2:65" s="1" customFormat="1" ht="23.1" customHeight="1">
      <c r="B140" s="33"/>
      <c r="C140" s="197" t="s">
        <v>214</v>
      </c>
      <c r="D140" s="197" t="s">
        <v>172</v>
      </c>
      <c r="E140" s="198" t="s">
        <v>1251</v>
      </c>
      <c r="F140" s="199" t="s">
        <v>1252</v>
      </c>
      <c r="G140" s="200" t="s">
        <v>744</v>
      </c>
      <c r="H140" s="201">
        <v>40</v>
      </c>
      <c r="I140" s="202"/>
      <c r="J140" s="203">
        <f>ROUND(I140*H140,2)</f>
        <v>0</v>
      </c>
      <c r="K140" s="199" t="s">
        <v>1</v>
      </c>
      <c r="L140" s="37"/>
      <c r="M140" s="204" t="s">
        <v>1</v>
      </c>
      <c r="N140" s="205" t="s">
        <v>38</v>
      </c>
      <c r="O140" s="65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AR140" s="208" t="s">
        <v>1224</v>
      </c>
      <c r="AT140" s="208" t="s">
        <v>172</v>
      </c>
      <c r="AU140" s="208" t="s">
        <v>82</v>
      </c>
      <c r="AY140" s="16" t="s">
        <v>170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6" t="s">
        <v>80</v>
      </c>
      <c r="BK140" s="209">
        <f>ROUND(I140*H140,2)</f>
        <v>0</v>
      </c>
      <c r="BL140" s="16" t="s">
        <v>1224</v>
      </c>
      <c r="BM140" s="208" t="s">
        <v>1253</v>
      </c>
    </row>
    <row r="141" spans="2:65" s="11" customFormat="1" ht="22.75" customHeight="1">
      <c r="B141" s="181"/>
      <c r="C141" s="182"/>
      <c r="D141" s="183" t="s">
        <v>72</v>
      </c>
      <c r="E141" s="195" t="s">
        <v>1254</v>
      </c>
      <c r="F141" s="195" t="s">
        <v>1255</v>
      </c>
      <c r="G141" s="182"/>
      <c r="H141" s="182"/>
      <c r="I141" s="185"/>
      <c r="J141" s="196">
        <f>BK141</f>
        <v>0</v>
      </c>
      <c r="K141" s="182"/>
      <c r="L141" s="187"/>
      <c r="M141" s="188"/>
      <c r="N141" s="189"/>
      <c r="O141" s="189"/>
      <c r="P141" s="190">
        <f>SUM(P142:P147)</f>
        <v>0</v>
      </c>
      <c r="Q141" s="189"/>
      <c r="R141" s="190">
        <f>SUM(R142:R147)</f>
        <v>0</v>
      </c>
      <c r="S141" s="189"/>
      <c r="T141" s="191">
        <f>SUM(T142:T147)</f>
        <v>0</v>
      </c>
      <c r="AR141" s="192" t="s">
        <v>194</v>
      </c>
      <c r="AT141" s="193" t="s">
        <v>72</v>
      </c>
      <c r="AU141" s="193" t="s">
        <v>80</v>
      </c>
      <c r="AY141" s="192" t="s">
        <v>170</v>
      </c>
      <c r="BK141" s="194">
        <f>SUM(BK142:BK147)</f>
        <v>0</v>
      </c>
    </row>
    <row r="142" spans="2:65" s="1" customFormat="1" ht="23.1" customHeight="1">
      <c r="B142" s="33"/>
      <c r="C142" s="197" t="s">
        <v>218</v>
      </c>
      <c r="D142" s="197" t="s">
        <v>172</v>
      </c>
      <c r="E142" s="198" t="s">
        <v>1256</v>
      </c>
      <c r="F142" s="199" t="s">
        <v>1257</v>
      </c>
      <c r="G142" s="200" t="s">
        <v>1222</v>
      </c>
      <c r="H142" s="201">
        <v>1</v>
      </c>
      <c r="I142" s="202"/>
      <c r="J142" s="203">
        <f t="shared" ref="J142:J147" si="0">ROUND(I142*H142,2)</f>
        <v>0</v>
      </c>
      <c r="K142" s="199" t="s">
        <v>1</v>
      </c>
      <c r="L142" s="37"/>
      <c r="M142" s="204" t="s">
        <v>1</v>
      </c>
      <c r="N142" s="205" t="s">
        <v>38</v>
      </c>
      <c r="O142" s="65"/>
      <c r="P142" s="206">
        <f t="shared" ref="P142:P147" si="1">O142*H142</f>
        <v>0</v>
      </c>
      <c r="Q142" s="206">
        <v>0</v>
      </c>
      <c r="R142" s="206">
        <f t="shared" ref="R142:R147" si="2">Q142*H142</f>
        <v>0</v>
      </c>
      <c r="S142" s="206">
        <v>0</v>
      </c>
      <c r="T142" s="207">
        <f t="shared" ref="T142:T147" si="3">S142*H142</f>
        <v>0</v>
      </c>
      <c r="AR142" s="208" t="s">
        <v>1224</v>
      </c>
      <c r="AT142" s="208" t="s">
        <v>172</v>
      </c>
      <c r="AU142" s="208" t="s">
        <v>82</v>
      </c>
      <c r="AY142" s="16" t="s">
        <v>170</v>
      </c>
      <c r="BE142" s="209">
        <f t="shared" ref="BE142:BE147" si="4">IF(N142="základní",J142,0)</f>
        <v>0</v>
      </c>
      <c r="BF142" s="209">
        <f t="shared" ref="BF142:BF147" si="5">IF(N142="snížená",J142,0)</f>
        <v>0</v>
      </c>
      <c r="BG142" s="209">
        <f t="shared" ref="BG142:BG147" si="6">IF(N142="zákl. přenesená",J142,0)</f>
        <v>0</v>
      </c>
      <c r="BH142" s="209">
        <f t="shared" ref="BH142:BH147" si="7">IF(N142="sníž. přenesená",J142,0)</f>
        <v>0</v>
      </c>
      <c r="BI142" s="209">
        <f t="shared" ref="BI142:BI147" si="8">IF(N142="nulová",J142,0)</f>
        <v>0</v>
      </c>
      <c r="BJ142" s="16" t="s">
        <v>80</v>
      </c>
      <c r="BK142" s="209">
        <f t="shared" ref="BK142:BK147" si="9">ROUND(I142*H142,2)</f>
        <v>0</v>
      </c>
      <c r="BL142" s="16" t="s">
        <v>1224</v>
      </c>
      <c r="BM142" s="208" t="s">
        <v>1258</v>
      </c>
    </row>
    <row r="143" spans="2:65" s="1" customFormat="1" ht="34.65" customHeight="1">
      <c r="B143" s="33"/>
      <c r="C143" s="197" t="s">
        <v>226</v>
      </c>
      <c r="D143" s="197" t="s">
        <v>172</v>
      </c>
      <c r="E143" s="198" t="s">
        <v>1259</v>
      </c>
      <c r="F143" s="199" t="s">
        <v>1260</v>
      </c>
      <c r="G143" s="200" t="s">
        <v>561</v>
      </c>
      <c r="H143" s="201">
        <v>1</v>
      </c>
      <c r="I143" s="202"/>
      <c r="J143" s="203">
        <f t="shared" si="0"/>
        <v>0</v>
      </c>
      <c r="K143" s="199" t="s">
        <v>1</v>
      </c>
      <c r="L143" s="37"/>
      <c r="M143" s="204" t="s">
        <v>1</v>
      </c>
      <c r="N143" s="205" t="s">
        <v>38</v>
      </c>
      <c r="O143" s="65"/>
      <c r="P143" s="206">
        <f t="shared" si="1"/>
        <v>0</v>
      </c>
      <c r="Q143" s="206">
        <v>0</v>
      </c>
      <c r="R143" s="206">
        <f t="shared" si="2"/>
        <v>0</v>
      </c>
      <c r="S143" s="206">
        <v>0</v>
      </c>
      <c r="T143" s="207">
        <f t="shared" si="3"/>
        <v>0</v>
      </c>
      <c r="AR143" s="208" t="s">
        <v>1224</v>
      </c>
      <c r="AT143" s="208" t="s">
        <v>172</v>
      </c>
      <c r="AU143" s="208" t="s">
        <v>82</v>
      </c>
      <c r="AY143" s="16" t="s">
        <v>170</v>
      </c>
      <c r="BE143" s="209">
        <f t="shared" si="4"/>
        <v>0</v>
      </c>
      <c r="BF143" s="209">
        <f t="shared" si="5"/>
        <v>0</v>
      </c>
      <c r="BG143" s="209">
        <f t="shared" si="6"/>
        <v>0</v>
      </c>
      <c r="BH143" s="209">
        <f t="shared" si="7"/>
        <v>0</v>
      </c>
      <c r="BI143" s="209">
        <f t="shared" si="8"/>
        <v>0</v>
      </c>
      <c r="BJ143" s="16" t="s">
        <v>80</v>
      </c>
      <c r="BK143" s="209">
        <f t="shared" si="9"/>
        <v>0</v>
      </c>
      <c r="BL143" s="16" t="s">
        <v>1224</v>
      </c>
      <c r="BM143" s="208" t="s">
        <v>1261</v>
      </c>
    </row>
    <row r="144" spans="2:65" s="1" customFormat="1" ht="34.65" customHeight="1">
      <c r="B144" s="33"/>
      <c r="C144" s="197" t="s">
        <v>230</v>
      </c>
      <c r="D144" s="197" t="s">
        <v>172</v>
      </c>
      <c r="E144" s="198" t="s">
        <v>1262</v>
      </c>
      <c r="F144" s="199" t="s">
        <v>1263</v>
      </c>
      <c r="G144" s="200" t="s">
        <v>561</v>
      </c>
      <c r="H144" s="201">
        <v>1</v>
      </c>
      <c r="I144" s="202"/>
      <c r="J144" s="203">
        <f t="shared" si="0"/>
        <v>0</v>
      </c>
      <c r="K144" s="199" t="s">
        <v>1</v>
      </c>
      <c r="L144" s="37"/>
      <c r="M144" s="204" t="s">
        <v>1</v>
      </c>
      <c r="N144" s="205" t="s">
        <v>38</v>
      </c>
      <c r="O144" s="65"/>
      <c r="P144" s="206">
        <f t="shared" si="1"/>
        <v>0</v>
      </c>
      <c r="Q144" s="206">
        <v>0</v>
      </c>
      <c r="R144" s="206">
        <f t="shared" si="2"/>
        <v>0</v>
      </c>
      <c r="S144" s="206">
        <v>0</v>
      </c>
      <c r="T144" s="207">
        <f t="shared" si="3"/>
        <v>0</v>
      </c>
      <c r="AR144" s="208" t="s">
        <v>1224</v>
      </c>
      <c r="AT144" s="208" t="s">
        <v>172</v>
      </c>
      <c r="AU144" s="208" t="s">
        <v>82</v>
      </c>
      <c r="AY144" s="16" t="s">
        <v>170</v>
      </c>
      <c r="BE144" s="209">
        <f t="shared" si="4"/>
        <v>0</v>
      </c>
      <c r="BF144" s="209">
        <f t="shared" si="5"/>
        <v>0</v>
      </c>
      <c r="BG144" s="209">
        <f t="shared" si="6"/>
        <v>0</v>
      </c>
      <c r="BH144" s="209">
        <f t="shared" si="7"/>
        <v>0</v>
      </c>
      <c r="BI144" s="209">
        <f t="shared" si="8"/>
        <v>0</v>
      </c>
      <c r="BJ144" s="16" t="s">
        <v>80</v>
      </c>
      <c r="BK144" s="209">
        <f t="shared" si="9"/>
        <v>0</v>
      </c>
      <c r="BL144" s="16" t="s">
        <v>1224</v>
      </c>
      <c r="BM144" s="208" t="s">
        <v>1264</v>
      </c>
    </row>
    <row r="145" spans="2:65" s="1" customFormat="1" ht="23.1" customHeight="1">
      <c r="B145" s="33"/>
      <c r="C145" s="197" t="s">
        <v>236</v>
      </c>
      <c r="D145" s="197" t="s">
        <v>172</v>
      </c>
      <c r="E145" s="198" t="s">
        <v>1265</v>
      </c>
      <c r="F145" s="199" t="s">
        <v>1266</v>
      </c>
      <c r="G145" s="200" t="s">
        <v>1222</v>
      </c>
      <c r="H145" s="201">
        <v>1</v>
      </c>
      <c r="I145" s="202"/>
      <c r="J145" s="203">
        <f t="shared" si="0"/>
        <v>0</v>
      </c>
      <c r="K145" s="199" t="s">
        <v>1</v>
      </c>
      <c r="L145" s="37"/>
      <c r="M145" s="204" t="s">
        <v>1</v>
      </c>
      <c r="N145" s="205" t="s">
        <v>38</v>
      </c>
      <c r="O145" s="65"/>
      <c r="P145" s="206">
        <f t="shared" si="1"/>
        <v>0</v>
      </c>
      <c r="Q145" s="206">
        <v>0</v>
      </c>
      <c r="R145" s="206">
        <f t="shared" si="2"/>
        <v>0</v>
      </c>
      <c r="S145" s="206">
        <v>0</v>
      </c>
      <c r="T145" s="207">
        <f t="shared" si="3"/>
        <v>0</v>
      </c>
      <c r="AR145" s="208" t="s">
        <v>1224</v>
      </c>
      <c r="AT145" s="208" t="s">
        <v>172</v>
      </c>
      <c r="AU145" s="208" t="s">
        <v>82</v>
      </c>
      <c r="AY145" s="16" t="s">
        <v>170</v>
      </c>
      <c r="BE145" s="209">
        <f t="shared" si="4"/>
        <v>0</v>
      </c>
      <c r="BF145" s="209">
        <f t="shared" si="5"/>
        <v>0</v>
      </c>
      <c r="BG145" s="209">
        <f t="shared" si="6"/>
        <v>0</v>
      </c>
      <c r="BH145" s="209">
        <f t="shared" si="7"/>
        <v>0</v>
      </c>
      <c r="BI145" s="209">
        <f t="shared" si="8"/>
        <v>0</v>
      </c>
      <c r="BJ145" s="16" t="s">
        <v>80</v>
      </c>
      <c r="BK145" s="209">
        <f t="shared" si="9"/>
        <v>0</v>
      </c>
      <c r="BL145" s="16" t="s">
        <v>1224</v>
      </c>
      <c r="BM145" s="208" t="s">
        <v>1267</v>
      </c>
    </row>
    <row r="146" spans="2:65" s="1" customFormat="1" ht="16.3" customHeight="1">
      <c r="B146" s="33"/>
      <c r="C146" s="197" t="s">
        <v>243</v>
      </c>
      <c r="D146" s="197" t="s">
        <v>172</v>
      </c>
      <c r="E146" s="198" t="s">
        <v>1268</v>
      </c>
      <c r="F146" s="199" t="s">
        <v>1269</v>
      </c>
      <c r="G146" s="200" t="s">
        <v>1222</v>
      </c>
      <c r="H146" s="201">
        <v>1</v>
      </c>
      <c r="I146" s="202"/>
      <c r="J146" s="203">
        <f t="shared" si="0"/>
        <v>0</v>
      </c>
      <c r="K146" s="199" t="s">
        <v>1</v>
      </c>
      <c r="L146" s="37"/>
      <c r="M146" s="204" t="s">
        <v>1</v>
      </c>
      <c r="N146" s="205" t="s">
        <v>38</v>
      </c>
      <c r="O146" s="65"/>
      <c r="P146" s="206">
        <f t="shared" si="1"/>
        <v>0</v>
      </c>
      <c r="Q146" s="206">
        <v>0</v>
      </c>
      <c r="R146" s="206">
        <f t="shared" si="2"/>
        <v>0</v>
      </c>
      <c r="S146" s="206">
        <v>0</v>
      </c>
      <c r="T146" s="207">
        <f t="shared" si="3"/>
        <v>0</v>
      </c>
      <c r="AR146" s="208" t="s">
        <v>1224</v>
      </c>
      <c r="AT146" s="208" t="s">
        <v>172</v>
      </c>
      <c r="AU146" s="208" t="s">
        <v>82</v>
      </c>
      <c r="AY146" s="16" t="s">
        <v>170</v>
      </c>
      <c r="BE146" s="209">
        <f t="shared" si="4"/>
        <v>0</v>
      </c>
      <c r="BF146" s="209">
        <f t="shared" si="5"/>
        <v>0</v>
      </c>
      <c r="BG146" s="209">
        <f t="shared" si="6"/>
        <v>0</v>
      </c>
      <c r="BH146" s="209">
        <f t="shared" si="7"/>
        <v>0</v>
      </c>
      <c r="BI146" s="209">
        <f t="shared" si="8"/>
        <v>0</v>
      </c>
      <c r="BJ146" s="16" t="s">
        <v>80</v>
      </c>
      <c r="BK146" s="209">
        <f t="shared" si="9"/>
        <v>0</v>
      </c>
      <c r="BL146" s="16" t="s">
        <v>1224</v>
      </c>
      <c r="BM146" s="208" t="s">
        <v>1270</v>
      </c>
    </row>
    <row r="147" spans="2:65" s="1" customFormat="1" ht="16.3" customHeight="1">
      <c r="B147" s="33"/>
      <c r="C147" s="197" t="s">
        <v>8</v>
      </c>
      <c r="D147" s="197" t="s">
        <v>172</v>
      </c>
      <c r="E147" s="198" t="s">
        <v>1271</v>
      </c>
      <c r="F147" s="199" t="s">
        <v>1272</v>
      </c>
      <c r="G147" s="200" t="s">
        <v>1222</v>
      </c>
      <c r="H147" s="201">
        <v>1</v>
      </c>
      <c r="I147" s="202"/>
      <c r="J147" s="203">
        <f t="shared" si="0"/>
        <v>0</v>
      </c>
      <c r="K147" s="199" t="s">
        <v>1</v>
      </c>
      <c r="L147" s="37"/>
      <c r="M147" s="255" t="s">
        <v>1</v>
      </c>
      <c r="N147" s="256" t="s">
        <v>38</v>
      </c>
      <c r="O147" s="257"/>
      <c r="P147" s="258">
        <f t="shared" si="1"/>
        <v>0</v>
      </c>
      <c r="Q147" s="258">
        <v>0</v>
      </c>
      <c r="R147" s="258">
        <f t="shared" si="2"/>
        <v>0</v>
      </c>
      <c r="S147" s="258">
        <v>0</v>
      </c>
      <c r="T147" s="259">
        <f t="shared" si="3"/>
        <v>0</v>
      </c>
      <c r="AR147" s="208" t="s">
        <v>1224</v>
      </c>
      <c r="AT147" s="208" t="s">
        <v>172</v>
      </c>
      <c r="AU147" s="208" t="s">
        <v>82</v>
      </c>
      <c r="AY147" s="16" t="s">
        <v>170</v>
      </c>
      <c r="BE147" s="209">
        <f t="shared" si="4"/>
        <v>0</v>
      </c>
      <c r="BF147" s="209">
        <f t="shared" si="5"/>
        <v>0</v>
      </c>
      <c r="BG147" s="209">
        <f t="shared" si="6"/>
        <v>0</v>
      </c>
      <c r="BH147" s="209">
        <f t="shared" si="7"/>
        <v>0</v>
      </c>
      <c r="BI147" s="209">
        <f t="shared" si="8"/>
        <v>0</v>
      </c>
      <c r="BJ147" s="16" t="s">
        <v>80</v>
      </c>
      <c r="BK147" s="209">
        <f t="shared" si="9"/>
        <v>0</v>
      </c>
      <c r="BL147" s="16" t="s">
        <v>1224</v>
      </c>
      <c r="BM147" s="208" t="s">
        <v>1273</v>
      </c>
    </row>
    <row r="148" spans="2:65" s="1" customFormat="1" ht="7" customHeight="1">
      <c r="B148" s="48"/>
      <c r="C148" s="49"/>
      <c r="D148" s="49"/>
      <c r="E148" s="49"/>
      <c r="F148" s="49"/>
      <c r="G148" s="49"/>
      <c r="H148" s="49"/>
      <c r="I148" s="148"/>
      <c r="J148" s="49"/>
      <c r="K148" s="49"/>
      <c r="L148" s="37"/>
    </row>
  </sheetData>
  <sheetProtection password="CC35" sheet="1" objects="1" scenarios="1" formatColumns="0" formatRows="0" autoFilter="0"/>
  <autoFilter ref="C125:K147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I.etapa - SO 101 Dopravní...</vt:lpstr>
      <vt:lpstr>I.etapa-VO - SO 401 Veřej...</vt:lpstr>
      <vt:lpstr>I.etapa-VRN - Vedlejší ro...</vt:lpstr>
      <vt:lpstr>'I.etapa - SO 101 Dopravní...'!Názvy_tisku</vt:lpstr>
      <vt:lpstr>'I.etapa-VO - SO 401 Veřej...'!Názvy_tisku</vt:lpstr>
      <vt:lpstr>'I.etapa-VRN - Vedlejší ro...'!Názvy_tisku</vt:lpstr>
      <vt:lpstr>'Rekapitulace stavby'!Názvy_tisku</vt:lpstr>
      <vt:lpstr>'I.etapa - SO 101 Dopravní...'!Oblast_tisku</vt:lpstr>
      <vt:lpstr>'I.etapa-VO - SO 401 Veřej...'!Oblast_tisku</vt:lpstr>
      <vt:lpstr>'I.etapa-VRN - Vedlejší ro...'!Oblast_tisku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MICHAL\Michal</dc:creator>
  <cp:lastModifiedBy>Uživatel systému Windows</cp:lastModifiedBy>
  <dcterms:created xsi:type="dcterms:W3CDTF">2019-10-09T08:44:40Z</dcterms:created>
  <dcterms:modified xsi:type="dcterms:W3CDTF">2019-10-09T08:48:14Z</dcterms:modified>
</cp:coreProperties>
</file>